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ellessertif\1 Personellsertifisering\Rundskriv\Årsrapporter\"/>
    </mc:Choice>
  </mc:AlternateContent>
  <xr:revisionPtr revIDLastSave="0" documentId="8_{697F9721-E934-48B0-88AD-9382E797E164}" xr6:coauthVersionLast="47" xr6:coauthVersionMax="47" xr10:uidLastSave="{00000000-0000-0000-0000-000000000000}"/>
  <workbookProtection workbookAlgorithmName="SHA-512" workbookHashValue="/XEdYsmz+PogIPitHEYH8XPGCoIVE0CjtLp4dgtwfdgUKh3W2N4NKIFjQXob0d9JHewY9JmKaumrtbUKHlOZ2Q==" workbookSaltValue="G3eOw0afnlaGCge3lg3RCA==" workbookSpinCount="100000" lockStructure="1"/>
  <bookViews>
    <workbookView xWindow="0" yWindow="0" windowWidth="25800" windowHeight="21000" xr2:uid="{70F621BC-AE0D-4467-B81B-412823CE63E1}"/>
  </bookViews>
  <sheets>
    <sheet name="Foretaksinformasjon" sheetId="5" r:id="rId1"/>
    <sheet name="Årsrapport" sheetId="1" r:id="rId2"/>
    <sheet name="Liste over oppdrag" sheetId="4" r:id="rId3"/>
    <sheet name="Feilsjekk" sheetId="3" state="hidden" r:id="rId4"/>
    <sheet name="Valg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3" l="1"/>
  <c r="L10" i="3"/>
  <c r="L11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O9" i="3"/>
  <c r="O10" i="3"/>
  <c r="O11" i="3"/>
  <c r="O13" i="3"/>
  <c r="O14" i="3"/>
  <c r="O15" i="3"/>
  <c r="O16" i="3"/>
  <c r="O17" i="3"/>
  <c r="P17" i="3" s="1"/>
  <c r="O18" i="3"/>
  <c r="O19" i="3"/>
  <c r="O20" i="3"/>
  <c r="O21" i="3"/>
  <c r="O22" i="3"/>
  <c r="O23" i="3"/>
  <c r="O24" i="3"/>
  <c r="O25" i="3"/>
  <c r="P25" i="3" s="1"/>
  <c r="O26" i="3"/>
  <c r="O27" i="3"/>
  <c r="O28" i="3"/>
  <c r="O29" i="3"/>
  <c r="O30" i="3"/>
  <c r="O31" i="3"/>
  <c r="O32" i="3"/>
  <c r="O33" i="3"/>
  <c r="P33" i="3" s="1"/>
  <c r="O34" i="3"/>
  <c r="O35" i="3"/>
  <c r="O36" i="3"/>
  <c r="O37" i="3"/>
  <c r="O38" i="3"/>
  <c r="O39" i="3"/>
  <c r="O40" i="3"/>
  <c r="O41" i="3"/>
  <c r="P41" i="3" s="1"/>
  <c r="O42" i="3"/>
  <c r="O43" i="3"/>
  <c r="O44" i="3"/>
  <c r="O45" i="3"/>
  <c r="O46" i="3"/>
  <c r="O47" i="3"/>
  <c r="O48" i="3"/>
  <c r="O49" i="3"/>
  <c r="P49" i="3" s="1"/>
  <c r="O50" i="3"/>
  <c r="O51" i="3"/>
  <c r="O52" i="3"/>
  <c r="O53" i="3"/>
  <c r="O54" i="3"/>
  <c r="O5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P19" i="3" s="1"/>
  <c r="N20" i="3"/>
  <c r="M20" i="3" s="1"/>
  <c r="N21" i="3"/>
  <c r="P21" i="3" s="1"/>
  <c r="N22" i="3"/>
  <c r="N23" i="3"/>
  <c r="N24" i="3"/>
  <c r="N25" i="3"/>
  <c r="N26" i="3"/>
  <c r="N27" i="3"/>
  <c r="M27" i="3" s="1"/>
  <c r="N28" i="3"/>
  <c r="M28" i="3" s="1"/>
  <c r="N29" i="3"/>
  <c r="P29" i="3" s="1"/>
  <c r="N30" i="3"/>
  <c r="N31" i="3"/>
  <c r="N32" i="3"/>
  <c r="N33" i="3"/>
  <c r="N34" i="3"/>
  <c r="N35" i="3"/>
  <c r="P35" i="3" s="1"/>
  <c r="N36" i="3"/>
  <c r="M36" i="3" s="1"/>
  <c r="N37" i="3"/>
  <c r="N38" i="3"/>
  <c r="N39" i="3"/>
  <c r="N40" i="3"/>
  <c r="N41" i="3"/>
  <c r="N42" i="3"/>
  <c r="N43" i="3"/>
  <c r="P43" i="3" s="1"/>
  <c r="N44" i="3"/>
  <c r="P44" i="3" s="1"/>
  <c r="N45" i="3"/>
  <c r="M45" i="3" s="1"/>
  <c r="N46" i="3"/>
  <c r="N47" i="3"/>
  <c r="N48" i="3"/>
  <c r="N49" i="3"/>
  <c r="N50" i="3"/>
  <c r="N51" i="3"/>
  <c r="M51" i="3" s="1"/>
  <c r="N52" i="3"/>
  <c r="P52" i="3" s="1"/>
  <c r="N53" i="3"/>
  <c r="M53" i="3" s="1"/>
  <c r="N54" i="3"/>
  <c r="N55" i="3"/>
  <c r="B11" i="4"/>
  <c r="B12" i="4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P11" i="5"/>
  <c r="O11" i="5"/>
  <c r="N11" i="5"/>
  <c r="L14" i="5"/>
  <c r="L7" i="5"/>
  <c r="L8" i="5"/>
  <c r="L9" i="5"/>
  <c r="L6" i="5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6" i="3"/>
  <c r="W8" i="3"/>
  <c r="W9" i="3"/>
  <c r="X9" i="3" s="1"/>
  <c r="W10" i="3"/>
  <c r="X10" i="3" s="1"/>
  <c r="W12" i="3"/>
  <c r="W13" i="3"/>
  <c r="W14" i="3"/>
  <c r="W16" i="3"/>
  <c r="X16" i="3" s="1"/>
  <c r="W17" i="3"/>
  <c r="X17" i="3" s="1"/>
  <c r="W18" i="3"/>
  <c r="X18" i="3" s="1"/>
  <c r="W19" i="3"/>
  <c r="X19" i="3" s="1"/>
  <c r="W20" i="3"/>
  <c r="X20" i="3" s="1"/>
  <c r="W24" i="3"/>
  <c r="W25" i="3"/>
  <c r="X25" i="3" s="1"/>
  <c r="W26" i="3"/>
  <c r="W27" i="3"/>
  <c r="W28" i="3"/>
  <c r="W29" i="3"/>
  <c r="W30" i="3"/>
  <c r="W31" i="3"/>
  <c r="W32" i="3"/>
  <c r="W33" i="3"/>
  <c r="X33" i="3" s="1"/>
  <c r="W34" i="3"/>
  <c r="W35" i="3"/>
  <c r="W40" i="3"/>
  <c r="W41" i="3"/>
  <c r="X41" i="3" s="1"/>
  <c r="W42" i="3"/>
  <c r="X42" i="3" s="1"/>
  <c r="W43" i="3"/>
  <c r="W44" i="3"/>
  <c r="W45" i="3"/>
  <c r="W46" i="3"/>
  <c r="W47" i="3"/>
  <c r="W48" i="3"/>
  <c r="W49" i="3"/>
  <c r="X49" i="3" s="1"/>
  <c r="W50" i="3"/>
  <c r="X50" i="3" s="1"/>
  <c r="W51" i="3"/>
  <c r="W52" i="3"/>
  <c r="W53" i="3"/>
  <c r="W54" i="3"/>
  <c r="W55" i="3"/>
  <c r="W6" i="3"/>
  <c r="S8" i="3"/>
  <c r="S9" i="3"/>
  <c r="S11" i="3"/>
  <c r="S13" i="3"/>
  <c r="S15" i="3"/>
  <c r="S16" i="3"/>
  <c r="S17" i="3"/>
  <c r="S22" i="3"/>
  <c r="S23" i="3"/>
  <c r="S24" i="3"/>
  <c r="S25" i="3"/>
  <c r="T25" i="3" s="1"/>
  <c r="S26" i="3"/>
  <c r="S27" i="3"/>
  <c r="S28" i="3"/>
  <c r="S29" i="3"/>
  <c r="S30" i="3"/>
  <c r="S36" i="3"/>
  <c r="S37" i="3"/>
  <c r="S38" i="3"/>
  <c r="S39" i="3"/>
  <c r="S40" i="3"/>
  <c r="T40" i="3" s="1"/>
  <c r="S41" i="3"/>
  <c r="S42" i="3"/>
  <c r="S43" i="3"/>
  <c r="S44" i="3"/>
  <c r="S45" i="3"/>
  <c r="S46" i="3"/>
  <c r="S47" i="3"/>
  <c r="S48" i="3"/>
  <c r="T48" i="3" s="1"/>
  <c r="S49" i="3"/>
  <c r="S50" i="3"/>
  <c r="S51" i="3"/>
  <c r="S52" i="3"/>
  <c r="S53" i="3"/>
  <c r="S54" i="3"/>
  <c r="S55" i="3"/>
  <c r="T55" i="3" s="1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B23" i="3"/>
  <c r="C23" i="3" s="1"/>
  <c r="B31" i="3"/>
  <c r="C31" i="3" s="1"/>
  <c r="B32" i="3"/>
  <c r="C32" i="3" s="1"/>
  <c r="B33" i="3"/>
  <c r="B34" i="3"/>
  <c r="B35" i="3"/>
  <c r="B36" i="3"/>
  <c r="B37" i="3"/>
  <c r="B38" i="3"/>
  <c r="B39" i="3"/>
  <c r="C39" i="3" s="1"/>
  <c r="B40" i="3"/>
  <c r="C40" i="3" s="1"/>
  <c r="B41" i="3"/>
  <c r="B42" i="3"/>
  <c r="B43" i="3"/>
  <c r="B44" i="3"/>
  <c r="B45" i="3"/>
  <c r="B46" i="3"/>
  <c r="B47" i="3"/>
  <c r="C47" i="3" s="1"/>
  <c r="B48" i="3"/>
  <c r="C48" i="3" s="1"/>
  <c r="B49" i="3"/>
  <c r="B50" i="3"/>
  <c r="B51" i="3"/>
  <c r="B52" i="3"/>
  <c r="B53" i="3"/>
  <c r="B5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H13" i="3"/>
  <c r="H14" i="3"/>
  <c r="H15" i="3"/>
  <c r="H16" i="3"/>
  <c r="H24" i="3"/>
  <c r="H25" i="3"/>
  <c r="H26" i="3"/>
  <c r="H27" i="3"/>
  <c r="I27" i="3" s="1"/>
  <c r="H28" i="3"/>
  <c r="I28" i="3" s="1"/>
  <c r="H29" i="3"/>
  <c r="H30" i="3"/>
  <c r="H31" i="3"/>
  <c r="H32" i="3"/>
  <c r="H33" i="3"/>
  <c r="H34" i="3"/>
  <c r="H35" i="3"/>
  <c r="I35" i="3" s="1"/>
  <c r="H36" i="3"/>
  <c r="I36" i="3" s="1"/>
  <c r="H37" i="3"/>
  <c r="H38" i="3"/>
  <c r="H39" i="3"/>
  <c r="H40" i="3"/>
  <c r="H41" i="3"/>
  <c r="H42" i="3"/>
  <c r="H43" i="3"/>
  <c r="I43" i="3" s="1"/>
  <c r="H44" i="3"/>
  <c r="I44" i="3" s="1"/>
  <c r="H45" i="3"/>
  <c r="H46" i="3"/>
  <c r="H47" i="3"/>
  <c r="H48" i="3"/>
  <c r="H49" i="3"/>
  <c r="H50" i="3"/>
  <c r="H51" i="3"/>
  <c r="I51" i="3" s="1"/>
  <c r="H52" i="3"/>
  <c r="I52" i="3" s="1"/>
  <c r="H53" i="3"/>
  <c r="H54" i="3"/>
  <c r="H55" i="3"/>
  <c r="E13" i="3"/>
  <c r="E14" i="3"/>
  <c r="E15" i="3"/>
  <c r="E16" i="3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P18" i="3"/>
  <c r="P24" i="3"/>
  <c r="P26" i="3"/>
  <c r="P32" i="3"/>
  <c r="P34" i="3"/>
  <c r="P40" i="3"/>
  <c r="P42" i="3"/>
  <c r="P48" i="3"/>
  <c r="P50" i="3"/>
  <c r="M17" i="3"/>
  <c r="M18" i="3"/>
  <c r="M21" i="3"/>
  <c r="M25" i="3"/>
  <c r="M26" i="3"/>
  <c r="M33" i="3"/>
  <c r="M34" i="3"/>
  <c r="M41" i="3"/>
  <c r="M42" i="3"/>
  <c r="M49" i="3"/>
  <c r="M50" i="3"/>
  <c r="M54" i="3"/>
  <c r="AD2" i="3"/>
  <c r="AA6" i="3"/>
  <c r="AH6" i="3" s="1"/>
  <c r="AA7" i="3"/>
  <c r="AH7" i="3" s="1"/>
  <c r="AA8" i="3"/>
  <c r="AH8" i="3" s="1"/>
  <c r="AA9" i="3"/>
  <c r="AH9" i="3" s="1"/>
  <c r="AA10" i="3"/>
  <c r="AH10" i="3" s="1"/>
  <c r="AA11" i="3"/>
  <c r="AH11" i="3" s="1"/>
  <c r="AA12" i="3"/>
  <c r="AH12" i="3" s="1"/>
  <c r="AA13" i="3"/>
  <c r="AH13" i="3" s="1"/>
  <c r="AA14" i="3"/>
  <c r="AH14" i="3" s="1"/>
  <c r="AA15" i="3"/>
  <c r="AH15" i="3" s="1"/>
  <c r="AA16" i="3"/>
  <c r="AH16" i="3" s="1"/>
  <c r="AA17" i="3"/>
  <c r="AH17" i="3" s="1"/>
  <c r="AA18" i="3"/>
  <c r="AH18" i="3" s="1"/>
  <c r="AA19" i="3"/>
  <c r="AH19" i="3" s="1"/>
  <c r="AA20" i="3"/>
  <c r="AH20" i="3" s="1"/>
  <c r="AA21" i="3"/>
  <c r="AH21" i="3" s="1"/>
  <c r="AA22" i="3"/>
  <c r="AH22" i="3" s="1"/>
  <c r="AA23" i="3"/>
  <c r="AH23" i="3" s="1"/>
  <c r="AA24" i="3"/>
  <c r="AH24" i="3" s="1"/>
  <c r="AA25" i="3"/>
  <c r="AH25" i="3" s="1"/>
  <c r="AA26" i="3"/>
  <c r="AH26" i="3" s="1"/>
  <c r="AA27" i="3"/>
  <c r="AH27" i="3" s="1"/>
  <c r="AA28" i="3"/>
  <c r="AH28" i="3" s="1"/>
  <c r="AA29" i="3"/>
  <c r="AH29" i="3" s="1"/>
  <c r="AA30" i="3"/>
  <c r="AH30" i="3" s="1"/>
  <c r="AA31" i="3"/>
  <c r="AH31" i="3" s="1"/>
  <c r="AA32" i="3"/>
  <c r="AH32" i="3" s="1"/>
  <c r="AA33" i="3"/>
  <c r="AH33" i="3" s="1"/>
  <c r="AA34" i="3"/>
  <c r="AH34" i="3" s="1"/>
  <c r="AA35" i="3"/>
  <c r="AH35" i="3" s="1"/>
  <c r="AA36" i="3"/>
  <c r="AH36" i="3" s="1"/>
  <c r="AA37" i="3"/>
  <c r="AH37" i="3" s="1"/>
  <c r="AA38" i="3"/>
  <c r="AH38" i="3" s="1"/>
  <c r="AA39" i="3"/>
  <c r="AH39" i="3" s="1"/>
  <c r="AA40" i="3"/>
  <c r="AH40" i="3" s="1"/>
  <c r="AA41" i="3"/>
  <c r="AH41" i="3" s="1"/>
  <c r="AA42" i="3"/>
  <c r="AH42" i="3" s="1"/>
  <c r="AA43" i="3"/>
  <c r="AH43" i="3" s="1"/>
  <c r="AA44" i="3"/>
  <c r="AH44" i="3" s="1"/>
  <c r="AA45" i="3"/>
  <c r="AH45" i="3" s="1"/>
  <c r="AA46" i="3"/>
  <c r="AH46" i="3" s="1"/>
  <c r="AA47" i="3"/>
  <c r="AH47" i="3" s="1"/>
  <c r="AA48" i="3"/>
  <c r="AH48" i="3" s="1"/>
  <c r="AA49" i="3"/>
  <c r="AH49" i="3" s="1"/>
  <c r="AA50" i="3"/>
  <c r="AH50" i="3" s="1"/>
  <c r="AA51" i="3"/>
  <c r="AH51" i="3" s="1"/>
  <c r="AA52" i="3"/>
  <c r="AH52" i="3" s="1"/>
  <c r="AA53" i="3"/>
  <c r="AH53" i="3" s="1"/>
  <c r="AA54" i="3"/>
  <c r="AH54" i="3" s="1"/>
  <c r="AA55" i="3"/>
  <c r="AH55" i="3" s="1"/>
  <c r="X8" i="3" l="1"/>
  <c r="AI48" i="3"/>
  <c r="AI40" i="3"/>
  <c r="AI32" i="3"/>
  <c r="AI24" i="3"/>
  <c r="AI16" i="3"/>
  <c r="T47" i="3"/>
  <c r="T39" i="3"/>
  <c r="X32" i="3"/>
  <c r="X24" i="3"/>
  <c r="T24" i="3"/>
  <c r="X30" i="3"/>
  <c r="C54" i="3"/>
  <c r="C46" i="3"/>
  <c r="M43" i="3"/>
  <c r="X48" i="3"/>
  <c r="X40" i="3"/>
  <c r="AI50" i="3"/>
  <c r="AI42" i="3"/>
  <c r="AI34" i="3"/>
  <c r="AI26" i="3"/>
  <c r="AI18" i="3"/>
  <c r="X54" i="3"/>
  <c r="X46" i="3"/>
  <c r="P51" i="3"/>
  <c r="F16" i="3"/>
  <c r="AI55" i="3"/>
  <c r="AI47" i="3"/>
  <c r="AI39" i="3"/>
  <c r="AI31" i="3"/>
  <c r="AI23" i="3"/>
  <c r="AI15" i="3"/>
  <c r="T54" i="3"/>
  <c r="T46" i="3"/>
  <c r="T38" i="3"/>
  <c r="T11" i="3"/>
  <c r="X51" i="3"/>
  <c r="X43" i="3"/>
  <c r="X31" i="3"/>
  <c r="I50" i="3"/>
  <c r="I42" i="3"/>
  <c r="I34" i="3"/>
  <c r="I26" i="3"/>
  <c r="AI54" i="3"/>
  <c r="AI46" i="3"/>
  <c r="AI38" i="3"/>
  <c r="AI30" i="3"/>
  <c r="AI22" i="3"/>
  <c r="AI14" i="3"/>
  <c r="T53" i="3"/>
  <c r="T45" i="3"/>
  <c r="T37" i="3"/>
  <c r="P55" i="3"/>
  <c r="P47" i="3"/>
  <c r="P39" i="3"/>
  <c r="P31" i="3"/>
  <c r="P23" i="3"/>
  <c r="M46" i="3"/>
  <c r="M38" i="3"/>
  <c r="M30" i="3"/>
  <c r="M22" i="3"/>
  <c r="M29" i="3"/>
  <c r="P27" i="3"/>
  <c r="I49" i="3"/>
  <c r="I41" i="3"/>
  <c r="I33" i="3"/>
  <c r="I25" i="3"/>
  <c r="AI53" i="3"/>
  <c r="AI45" i="3"/>
  <c r="AI37" i="3"/>
  <c r="AI29" i="3"/>
  <c r="AI21" i="3"/>
  <c r="AI13" i="3"/>
  <c r="C38" i="3"/>
  <c r="T23" i="3"/>
  <c r="T8" i="3"/>
  <c r="X29" i="3"/>
  <c r="P54" i="3"/>
  <c r="P46" i="3"/>
  <c r="P38" i="3"/>
  <c r="P30" i="3"/>
  <c r="P22" i="3"/>
  <c r="M37" i="3"/>
  <c r="C53" i="3"/>
  <c r="C45" i="3"/>
  <c r="C37" i="3"/>
  <c r="P53" i="3"/>
  <c r="P45" i="3"/>
  <c r="P37" i="3"/>
  <c r="AI51" i="3"/>
  <c r="AI43" i="3"/>
  <c r="AI35" i="3"/>
  <c r="AI27" i="3"/>
  <c r="AI19" i="3"/>
  <c r="X55" i="3"/>
  <c r="X47" i="3"/>
  <c r="AI49" i="3"/>
  <c r="AI41" i="3"/>
  <c r="AI33" i="3"/>
  <c r="AI25" i="3"/>
  <c r="AI17" i="3"/>
  <c r="T15" i="3"/>
  <c r="X53" i="3"/>
  <c r="X45" i="3"/>
  <c r="X13" i="3"/>
  <c r="AI52" i="3"/>
  <c r="AI44" i="3"/>
  <c r="AI36" i="3"/>
  <c r="AI20" i="3"/>
  <c r="AI28" i="3"/>
  <c r="F15" i="3"/>
  <c r="M35" i="3"/>
  <c r="I53" i="3"/>
  <c r="I45" i="3"/>
  <c r="I37" i="3"/>
  <c r="I29" i="3"/>
  <c r="I14" i="3"/>
  <c r="AI9" i="3"/>
  <c r="C50" i="3"/>
  <c r="C42" i="3"/>
  <c r="C34" i="3"/>
  <c r="T27" i="3"/>
  <c r="M48" i="3"/>
  <c r="M40" i="3"/>
  <c r="M32" i="3"/>
  <c r="M24" i="3"/>
  <c r="M44" i="3"/>
  <c r="I13" i="3"/>
  <c r="C49" i="3"/>
  <c r="C41" i="3"/>
  <c r="C33" i="3"/>
  <c r="T26" i="3"/>
  <c r="T13" i="3"/>
  <c r="X52" i="3"/>
  <c r="X44" i="3"/>
  <c r="M55" i="3"/>
  <c r="M47" i="3"/>
  <c r="M39" i="3"/>
  <c r="M31" i="3"/>
  <c r="M23" i="3"/>
  <c r="T44" i="3"/>
  <c r="M52" i="3"/>
  <c r="F13" i="3"/>
  <c r="I48" i="3"/>
  <c r="I40" i="3"/>
  <c r="I32" i="3"/>
  <c r="I24" i="3"/>
  <c r="T51" i="3"/>
  <c r="T43" i="3"/>
  <c r="T30" i="3"/>
  <c r="T22" i="3"/>
  <c r="X28" i="3"/>
  <c r="P36" i="3"/>
  <c r="P28" i="3"/>
  <c r="P20" i="3"/>
  <c r="M19" i="3"/>
  <c r="T36" i="3"/>
  <c r="I55" i="3"/>
  <c r="I47" i="3"/>
  <c r="I39" i="3"/>
  <c r="I31" i="3"/>
  <c r="I16" i="3"/>
  <c r="C52" i="3"/>
  <c r="C44" i="3"/>
  <c r="C36" i="3"/>
  <c r="T50" i="3"/>
  <c r="T42" i="3"/>
  <c r="T29" i="3"/>
  <c r="T17" i="3"/>
  <c r="X35" i="3"/>
  <c r="X27" i="3"/>
  <c r="F14" i="3"/>
  <c r="T52" i="3"/>
  <c r="I54" i="3"/>
  <c r="I46" i="3"/>
  <c r="I38" i="3"/>
  <c r="I30" i="3"/>
  <c r="I15" i="3"/>
  <c r="C51" i="3"/>
  <c r="C43" i="3"/>
  <c r="C35" i="3"/>
  <c r="T49" i="3"/>
  <c r="T41" i="3"/>
  <c r="T28" i="3"/>
  <c r="T16" i="3"/>
  <c r="X34" i="3"/>
  <c r="X26" i="3"/>
  <c r="X14" i="3"/>
  <c r="AI8" i="3"/>
  <c r="AI7" i="3"/>
  <c r="AI6" i="3"/>
  <c r="T9" i="3"/>
  <c r="AI12" i="3"/>
  <c r="AI11" i="3"/>
  <c r="X12" i="3"/>
  <c r="AI10" i="3"/>
  <c r="AH3" i="3"/>
  <c r="M11" i="5"/>
  <c r="L11" i="5" s="1"/>
  <c r="AK3" i="3"/>
  <c r="X6" i="3"/>
  <c r="AI3" i="3" l="1"/>
  <c r="AL4" i="3" s="1"/>
  <c r="L15" i="5"/>
  <c r="AM3" i="3" s="1"/>
  <c r="I15" i="4"/>
  <c r="C15" i="4"/>
  <c r="D15" i="4"/>
  <c r="E15" i="4"/>
  <c r="F15" i="4"/>
  <c r="G15" i="4"/>
  <c r="H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Q11" i="4" l="1"/>
  <c r="E20" i="1" s="1"/>
  <c r="Q12" i="4"/>
  <c r="F20" i="1" s="1"/>
  <c r="AN12" i="4"/>
  <c r="F43" i="1" s="1"/>
  <c r="AN11" i="4"/>
  <c r="E43" i="1" s="1"/>
  <c r="O11" i="4"/>
  <c r="E18" i="1" s="1"/>
  <c r="O12" i="4"/>
  <c r="F18" i="1" s="1"/>
  <c r="AG11" i="4"/>
  <c r="E36" i="1" s="1"/>
  <c r="AG12" i="4"/>
  <c r="F36" i="1" s="1"/>
  <c r="AF36" i="3" s="1"/>
  <c r="X11" i="4"/>
  <c r="E27" i="1" s="1"/>
  <c r="X12" i="4"/>
  <c r="F27" i="1" s="1"/>
  <c r="W11" i="4"/>
  <c r="E26" i="1" s="1"/>
  <c r="W12" i="4"/>
  <c r="F26" i="1" s="1"/>
  <c r="AT12" i="4"/>
  <c r="F49" i="1" s="1"/>
  <c r="AT11" i="4"/>
  <c r="E49" i="1" s="1"/>
  <c r="AL12" i="4"/>
  <c r="F41" i="1" s="1"/>
  <c r="AL11" i="4"/>
  <c r="E41" i="1" s="1"/>
  <c r="AD12" i="4"/>
  <c r="F33" i="1" s="1"/>
  <c r="AD11" i="4"/>
  <c r="E33" i="1" s="1"/>
  <c r="V12" i="4"/>
  <c r="F25" i="1" s="1"/>
  <c r="V11" i="4"/>
  <c r="E25" i="1" s="1"/>
  <c r="N12" i="4"/>
  <c r="F17" i="1" s="1"/>
  <c r="N11" i="4"/>
  <c r="E17" i="1" s="1"/>
  <c r="AW11" i="4"/>
  <c r="E52" i="1" s="1"/>
  <c r="AW12" i="4"/>
  <c r="F52" i="1" s="1"/>
  <c r="AF52" i="3" s="1"/>
  <c r="Y11" i="4"/>
  <c r="E28" i="1" s="1"/>
  <c r="Y12" i="4"/>
  <c r="F28" i="1" s="1"/>
  <c r="AV11" i="4"/>
  <c r="E51" i="1" s="1"/>
  <c r="AV12" i="4"/>
  <c r="F51" i="1" s="1"/>
  <c r="M12" i="4"/>
  <c r="F16" i="1" s="1"/>
  <c r="M11" i="4"/>
  <c r="E16" i="1" s="1"/>
  <c r="P11" i="4"/>
  <c r="E19" i="1" s="1"/>
  <c r="P12" i="4"/>
  <c r="F19" i="1" s="1"/>
  <c r="AU11" i="4"/>
  <c r="E50" i="1" s="1"/>
  <c r="AU12" i="4"/>
  <c r="F50" i="1" s="1"/>
  <c r="AE11" i="4"/>
  <c r="E34" i="1" s="1"/>
  <c r="AE12" i="4"/>
  <c r="F34" i="1" s="1"/>
  <c r="AS12" i="4"/>
  <c r="F48" i="1" s="1"/>
  <c r="AS11" i="4"/>
  <c r="E48" i="1" s="1"/>
  <c r="AK12" i="4"/>
  <c r="F40" i="1" s="1"/>
  <c r="AK11" i="4"/>
  <c r="E40" i="1" s="1"/>
  <c r="AC12" i="4"/>
  <c r="F32" i="1" s="1"/>
  <c r="AC11" i="4"/>
  <c r="E32" i="1" s="1"/>
  <c r="U12" i="4"/>
  <c r="F24" i="1" s="1"/>
  <c r="U11" i="4"/>
  <c r="E24" i="1" s="1"/>
  <c r="AR12" i="4"/>
  <c r="F47" i="1" s="1"/>
  <c r="AR11" i="4"/>
  <c r="E47" i="1" s="1"/>
  <c r="AJ12" i="4"/>
  <c r="F39" i="1" s="1"/>
  <c r="AJ11" i="4"/>
  <c r="E39" i="1" s="1"/>
  <c r="AB12" i="4"/>
  <c r="F31" i="1" s="1"/>
  <c r="AB11" i="4"/>
  <c r="E31" i="1" s="1"/>
  <c r="T12" i="4"/>
  <c r="F23" i="1" s="1"/>
  <c r="T11" i="4"/>
  <c r="E23" i="1" s="1"/>
  <c r="L12" i="4"/>
  <c r="F15" i="1" s="1"/>
  <c r="L11" i="4"/>
  <c r="E15" i="1" s="1"/>
  <c r="AO11" i="4"/>
  <c r="E44" i="1" s="1"/>
  <c r="AO12" i="4"/>
  <c r="F44" i="1" s="1"/>
  <c r="AF44" i="3" s="1"/>
  <c r="AF11" i="4"/>
  <c r="E35" i="1" s="1"/>
  <c r="AF12" i="4"/>
  <c r="F35" i="1" s="1"/>
  <c r="AM11" i="4"/>
  <c r="E42" i="1" s="1"/>
  <c r="AM12" i="4"/>
  <c r="F42" i="1" s="1"/>
  <c r="AY11" i="4"/>
  <c r="E54" i="1" s="1"/>
  <c r="AY12" i="4"/>
  <c r="F54" i="1" s="1"/>
  <c r="AF54" i="3" s="1"/>
  <c r="AQ11" i="4"/>
  <c r="E46" i="1" s="1"/>
  <c r="AQ12" i="4"/>
  <c r="F46" i="1" s="1"/>
  <c r="AF46" i="3" s="1"/>
  <c r="AI11" i="4"/>
  <c r="E38" i="1" s="1"/>
  <c r="AI12" i="4"/>
  <c r="F38" i="1" s="1"/>
  <c r="AA11" i="4"/>
  <c r="E30" i="1" s="1"/>
  <c r="AA12" i="4"/>
  <c r="F30" i="1" s="1"/>
  <c r="S11" i="4"/>
  <c r="E22" i="1" s="1"/>
  <c r="S12" i="4"/>
  <c r="F22" i="1" s="1"/>
  <c r="K11" i="4"/>
  <c r="E14" i="1" s="1"/>
  <c r="K12" i="4"/>
  <c r="F14" i="1" s="1"/>
  <c r="AX11" i="4"/>
  <c r="E53" i="1" s="1"/>
  <c r="AX12" i="4"/>
  <c r="F53" i="1" s="1"/>
  <c r="AP11" i="4"/>
  <c r="E45" i="1" s="1"/>
  <c r="AP12" i="4"/>
  <c r="F45" i="1" s="1"/>
  <c r="AH11" i="4"/>
  <c r="E37" i="1" s="1"/>
  <c r="AH12" i="4"/>
  <c r="F37" i="1" s="1"/>
  <c r="Z11" i="4"/>
  <c r="E29" i="1" s="1"/>
  <c r="Z12" i="4"/>
  <c r="F29" i="1" s="1"/>
  <c r="AF29" i="3" s="1"/>
  <c r="R11" i="4"/>
  <c r="E21" i="1" s="1"/>
  <c r="R12" i="4"/>
  <c r="F21" i="1" s="1"/>
  <c r="J11" i="4"/>
  <c r="E13" i="1" s="1"/>
  <c r="J12" i="4"/>
  <c r="F13" i="1" s="1"/>
  <c r="D12" i="4"/>
  <c r="F7" i="1" s="1"/>
  <c r="O7" i="3" s="1"/>
  <c r="D11" i="4"/>
  <c r="E7" i="1" s="1"/>
  <c r="L7" i="3" s="1"/>
  <c r="C12" i="4"/>
  <c r="F6" i="1" s="1"/>
  <c r="C11" i="4"/>
  <c r="C13" i="4"/>
  <c r="G6" i="1" s="1"/>
  <c r="S6" i="3" s="1"/>
  <c r="T6" i="3" s="1"/>
  <c r="F12" i="4"/>
  <c r="F9" i="1" s="1"/>
  <c r="F11" i="4"/>
  <c r="E9" i="1" s="1"/>
  <c r="E12" i="4"/>
  <c r="F8" i="1" s="1"/>
  <c r="O8" i="3" s="1"/>
  <c r="E11" i="4"/>
  <c r="E8" i="1" s="1"/>
  <c r="L8" i="3" s="1"/>
  <c r="I11" i="4"/>
  <c r="E12" i="1" s="1"/>
  <c r="L12" i="3" s="1"/>
  <c r="I12" i="4"/>
  <c r="F12" i="1" s="1"/>
  <c r="O12" i="3" s="1"/>
  <c r="P12" i="3" s="1"/>
  <c r="H12" i="4"/>
  <c r="F11" i="1" s="1"/>
  <c r="H11" i="4"/>
  <c r="E11" i="1" s="1"/>
  <c r="G12" i="4"/>
  <c r="F10" i="1" s="1"/>
  <c r="G11" i="4"/>
  <c r="E10" i="1" s="1"/>
  <c r="AZ11" i="4"/>
  <c r="E55" i="1" s="1"/>
  <c r="AZ12" i="4"/>
  <c r="F55" i="1" s="1"/>
  <c r="AF55" i="3" s="1"/>
  <c r="M8" i="4"/>
  <c r="M14" i="4"/>
  <c r="H16" i="1" s="1"/>
  <c r="M13" i="4"/>
  <c r="G16" i="1" s="1"/>
  <c r="AH13" i="4"/>
  <c r="G37" i="1" s="1"/>
  <c r="AH14" i="4"/>
  <c r="H37" i="1" s="1"/>
  <c r="Z13" i="4"/>
  <c r="G29" i="1" s="1"/>
  <c r="Z14" i="4"/>
  <c r="H29" i="1" s="1"/>
  <c r="R13" i="4"/>
  <c r="G21" i="1" s="1"/>
  <c r="S21" i="3" s="1"/>
  <c r="T21" i="3" s="1"/>
  <c r="R14" i="4"/>
  <c r="H21" i="1" s="1"/>
  <c r="W21" i="3" s="1"/>
  <c r="X21" i="3" s="1"/>
  <c r="AW10" i="4"/>
  <c r="D52" i="1" s="1"/>
  <c r="AW14" i="4"/>
  <c r="H52" i="1" s="1"/>
  <c r="AW13" i="4"/>
  <c r="G52" i="1" s="1"/>
  <c r="AG10" i="4"/>
  <c r="D36" i="1" s="1"/>
  <c r="AG13" i="4"/>
  <c r="G36" i="1" s="1"/>
  <c r="AG14" i="4"/>
  <c r="H36" i="1" s="1"/>
  <c r="W36" i="3" s="1"/>
  <c r="X36" i="3" s="1"/>
  <c r="Y10" i="4"/>
  <c r="D28" i="1" s="1"/>
  <c r="Y13" i="4"/>
  <c r="G28" i="1" s="1"/>
  <c r="Y14" i="4"/>
  <c r="H28" i="1" s="1"/>
  <c r="Q10" i="4"/>
  <c r="Q13" i="4"/>
  <c r="G20" i="1" s="1"/>
  <c r="S20" i="3" s="1"/>
  <c r="T20" i="3" s="1"/>
  <c r="Q14" i="4"/>
  <c r="H20" i="1" s="1"/>
  <c r="AK8" i="4"/>
  <c r="AK13" i="4"/>
  <c r="G40" i="1" s="1"/>
  <c r="AK14" i="4"/>
  <c r="H40" i="1" s="1"/>
  <c r="AC8" i="4"/>
  <c r="AC14" i="4"/>
  <c r="H32" i="1" s="1"/>
  <c r="AC13" i="4"/>
  <c r="G32" i="1" s="1"/>
  <c r="S32" i="3" s="1"/>
  <c r="T32" i="3" s="1"/>
  <c r="X10" i="4"/>
  <c r="D27" i="1" s="1"/>
  <c r="X13" i="4"/>
  <c r="G27" i="1" s="1"/>
  <c r="X14" i="4"/>
  <c r="H27" i="1" s="1"/>
  <c r="W8" i="4"/>
  <c r="W14" i="4"/>
  <c r="H26" i="1" s="1"/>
  <c r="W13" i="4"/>
  <c r="G26" i="1" s="1"/>
  <c r="O8" i="4"/>
  <c r="O14" i="4"/>
  <c r="H18" i="1" s="1"/>
  <c r="O13" i="4"/>
  <c r="G18" i="1" s="1"/>
  <c r="S18" i="3" s="1"/>
  <c r="T18" i="3" s="1"/>
  <c r="U8" i="4"/>
  <c r="U13" i="4"/>
  <c r="G24" i="1" s="1"/>
  <c r="U14" i="4"/>
  <c r="H24" i="1" s="1"/>
  <c r="AF53" i="3"/>
  <c r="AX13" i="4"/>
  <c r="G53" i="1" s="1"/>
  <c r="AX14" i="4"/>
  <c r="H53" i="1" s="1"/>
  <c r="AF8" i="4"/>
  <c r="AF13" i="4"/>
  <c r="G35" i="1" s="1"/>
  <c r="S35" i="3" s="1"/>
  <c r="T35" i="3" s="1"/>
  <c r="AF14" i="4"/>
  <c r="H35" i="1" s="1"/>
  <c r="P8" i="4"/>
  <c r="P13" i="4"/>
  <c r="G19" i="1" s="1"/>
  <c r="S19" i="3" s="1"/>
  <c r="T19" i="3" s="1"/>
  <c r="P14" i="4"/>
  <c r="H19" i="1" s="1"/>
  <c r="AE8" i="4"/>
  <c r="AE14" i="4"/>
  <c r="H34" i="1" s="1"/>
  <c r="AE13" i="4"/>
  <c r="G34" i="1" s="1"/>
  <c r="S34" i="3" s="1"/>
  <c r="T34" i="3" s="1"/>
  <c r="AL8" i="4"/>
  <c r="AL14" i="4"/>
  <c r="H41" i="1" s="1"/>
  <c r="AL13" i="4"/>
  <c r="G41" i="1" s="1"/>
  <c r="AD8" i="4"/>
  <c r="AD14" i="4"/>
  <c r="H33" i="1" s="1"/>
  <c r="AD13" i="4"/>
  <c r="G33" i="1" s="1"/>
  <c r="S33" i="3" s="1"/>
  <c r="T33" i="3" s="1"/>
  <c r="V8" i="4"/>
  <c r="V14" i="4"/>
  <c r="H25" i="1" s="1"/>
  <c r="V13" i="4"/>
  <c r="G25" i="1" s="1"/>
  <c r="N8" i="4"/>
  <c r="N14" i="4"/>
  <c r="H17" i="1" s="1"/>
  <c r="N13" i="4"/>
  <c r="G17" i="1" s="1"/>
  <c r="AZ8" i="4"/>
  <c r="AZ13" i="4"/>
  <c r="G55" i="1" s="1"/>
  <c r="AZ14" i="4"/>
  <c r="H55" i="1" s="1"/>
  <c r="AJ8" i="4"/>
  <c r="AJ13" i="4"/>
  <c r="G39" i="1" s="1"/>
  <c r="AJ14" i="4"/>
  <c r="H39" i="1" s="1"/>
  <c r="W39" i="3" s="1"/>
  <c r="X39" i="3" s="1"/>
  <c r="AB8" i="4"/>
  <c r="AB13" i="4"/>
  <c r="G31" i="1" s="1"/>
  <c r="S31" i="3" s="1"/>
  <c r="T31" i="3" s="1"/>
  <c r="AB14" i="4"/>
  <c r="H31" i="1" s="1"/>
  <c r="T8" i="4"/>
  <c r="T13" i="4"/>
  <c r="G23" i="1" s="1"/>
  <c r="T14" i="4"/>
  <c r="H23" i="1" s="1"/>
  <c r="W23" i="3" s="1"/>
  <c r="X23" i="3" s="1"/>
  <c r="AY10" i="4"/>
  <c r="D54" i="1" s="1"/>
  <c r="AY13" i="4"/>
  <c r="G54" i="1" s="1"/>
  <c r="AY14" i="4"/>
  <c r="H54" i="1" s="1"/>
  <c r="AI10" i="4"/>
  <c r="D38" i="1" s="1"/>
  <c r="AI13" i="4"/>
  <c r="G38" i="1" s="1"/>
  <c r="AI14" i="4"/>
  <c r="H38" i="1" s="1"/>
  <c r="W38" i="3" s="1"/>
  <c r="X38" i="3" s="1"/>
  <c r="AA10" i="4"/>
  <c r="D30" i="1" s="1"/>
  <c r="AA13" i="4"/>
  <c r="G30" i="1" s="1"/>
  <c r="AA14" i="4"/>
  <c r="H30" i="1" s="1"/>
  <c r="S10" i="4"/>
  <c r="S13" i="4"/>
  <c r="G22" i="1" s="1"/>
  <c r="S14" i="4"/>
  <c r="H22" i="1" s="1"/>
  <c r="W22" i="3" s="1"/>
  <c r="X22" i="3" s="1"/>
  <c r="P13" i="3"/>
  <c r="J14" i="4"/>
  <c r="H13" i="1" s="1"/>
  <c r="J13" i="4"/>
  <c r="G13" i="1" s="1"/>
  <c r="L8" i="4"/>
  <c r="L13" i="4"/>
  <c r="G15" i="1" s="1"/>
  <c r="L14" i="4"/>
  <c r="H15" i="1" s="1"/>
  <c r="W15" i="3" s="1"/>
  <c r="X15" i="3" s="1"/>
  <c r="K10" i="4"/>
  <c r="D14" i="1" s="1"/>
  <c r="K14" i="4"/>
  <c r="H14" i="1" s="1"/>
  <c r="K13" i="4"/>
  <c r="G14" i="1" s="1"/>
  <c r="S14" i="3" s="1"/>
  <c r="T14" i="3" s="1"/>
  <c r="I10" i="4"/>
  <c r="I13" i="4"/>
  <c r="G12" i="1" s="1"/>
  <c r="S12" i="3" s="1"/>
  <c r="T12" i="3" s="1"/>
  <c r="I14" i="4"/>
  <c r="H12" i="1" s="1"/>
  <c r="AV10" i="4"/>
  <c r="D51" i="1" s="1"/>
  <c r="AV14" i="4"/>
  <c r="H51" i="1" s="1"/>
  <c r="AV13" i="4"/>
  <c r="G51" i="1" s="1"/>
  <c r="AO10" i="4"/>
  <c r="D44" i="1" s="1"/>
  <c r="AO14" i="4"/>
  <c r="H44" i="1" s="1"/>
  <c r="AO13" i="4"/>
  <c r="G44" i="1" s="1"/>
  <c r="AF45" i="3"/>
  <c r="AP13" i="4"/>
  <c r="G45" i="1" s="1"/>
  <c r="AP14" i="4"/>
  <c r="H45" i="1" s="1"/>
  <c r="AU8" i="4"/>
  <c r="AU14" i="4"/>
  <c r="H50" i="1" s="1"/>
  <c r="AU13" i="4"/>
  <c r="G50" i="1" s="1"/>
  <c r="AT8" i="4"/>
  <c r="AT14" i="4"/>
  <c r="H49" i="1" s="1"/>
  <c r="AT13" i="4"/>
  <c r="G49" i="1" s="1"/>
  <c r="AN10" i="4"/>
  <c r="D43" i="1" s="1"/>
  <c r="AN14" i="4"/>
  <c r="H43" i="1" s="1"/>
  <c r="AN13" i="4"/>
  <c r="G43" i="1" s="1"/>
  <c r="AS8" i="4"/>
  <c r="AS14" i="4"/>
  <c r="H48" i="1" s="1"/>
  <c r="AS13" i="4"/>
  <c r="G48" i="1" s="1"/>
  <c r="AR8" i="4"/>
  <c r="AR13" i="4"/>
  <c r="G47" i="1" s="1"/>
  <c r="AR14" i="4"/>
  <c r="H47" i="1" s="1"/>
  <c r="AQ10" i="4"/>
  <c r="D46" i="1" s="1"/>
  <c r="AQ13" i="4"/>
  <c r="G46" i="1" s="1"/>
  <c r="AQ14" i="4"/>
  <c r="H46" i="1" s="1"/>
  <c r="AM8" i="4"/>
  <c r="AM13" i="4"/>
  <c r="G42" i="1" s="1"/>
  <c r="AM14" i="4"/>
  <c r="H42" i="1" s="1"/>
  <c r="H8" i="4"/>
  <c r="H13" i="4"/>
  <c r="G11" i="1" s="1"/>
  <c r="H14" i="4"/>
  <c r="H11" i="1" s="1"/>
  <c r="W11" i="3" s="1"/>
  <c r="X11" i="3" s="1"/>
  <c r="E8" i="4"/>
  <c r="E14" i="4"/>
  <c r="H8" i="1" s="1"/>
  <c r="E13" i="4"/>
  <c r="G8" i="1" s="1"/>
  <c r="D8" i="4"/>
  <c r="D13" i="4"/>
  <c r="G7" i="1" s="1"/>
  <c r="S7" i="3" s="1"/>
  <c r="T7" i="3" s="1"/>
  <c r="D14" i="4"/>
  <c r="H7" i="1" s="1"/>
  <c r="W7" i="3" s="1"/>
  <c r="X7" i="3" s="1"/>
  <c r="C8" i="4"/>
  <c r="C14" i="4"/>
  <c r="H6" i="1" s="1"/>
  <c r="G8" i="4"/>
  <c r="G14" i="4"/>
  <c r="H10" i="1" s="1"/>
  <c r="G13" i="4"/>
  <c r="G10" i="1" s="1"/>
  <c r="S10" i="3" s="1"/>
  <c r="T10" i="3" s="1"/>
  <c r="F8" i="4"/>
  <c r="F13" i="4"/>
  <c r="G9" i="1" s="1"/>
  <c r="F14" i="4"/>
  <c r="H9" i="1" s="1"/>
  <c r="I8" i="4"/>
  <c r="K8" i="4"/>
  <c r="AW8" i="4"/>
  <c r="AI8" i="4"/>
  <c r="Q8" i="4"/>
  <c r="AF42" i="3"/>
  <c r="AH10" i="4"/>
  <c r="D37" i="1" s="1"/>
  <c r="AG8" i="4"/>
  <c r="AA8" i="4"/>
  <c r="AF34" i="3"/>
  <c r="H10" i="4"/>
  <c r="Y8" i="4"/>
  <c r="AF28" i="3"/>
  <c r="AY8" i="4"/>
  <c r="S8" i="4"/>
  <c r="AF26" i="3"/>
  <c r="AQ8" i="4"/>
  <c r="AF50" i="3"/>
  <c r="AO8" i="4"/>
  <c r="AP10" i="4"/>
  <c r="D45" i="1" s="1"/>
  <c r="AF51" i="3"/>
  <c r="AF43" i="3"/>
  <c r="AF35" i="3"/>
  <c r="AF27" i="3"/>
  <c r="P11" i="3"/>
  <c r="AX8" i="4"/>
  <c r="AP8" i="4"/>
  <c r="AH8" i="4"/>
  <c r="Z8" i="4"/>
  <c r="R8" i="4"/>
  <c r="J8" i="4"/>
  <c r="R10" i="4"/>
  <c r="AF10" i="4"/>
  <c r="D35" i="1" s="1"/>
  <c r="P10" i="4"/>
  <c r="C10" i="4"/>
  <c r="D6" i="1" s="1"/>
  <c r="H6" i="3" s="1"/>
  <c r="I6" i="3" s="1"/>
  <c r="AF49" i="3"/>
  <c r="AF41" i="3"/>
  <c r="AF33" i="3"/>
  <c r="AF25" i="3"/>
  <c r="AU10" i="4"/>
  <c r="D50" i="1" s="1"/>
  <c r="AM10" i="4"/>
  <c r="D42" i="1" s="1"/>
  <c r="AE10" i="4"/>
  <c r="D34" i="1" s="1"/>
  <c r="W10" i="4"/>
  <c r="D26" i="1" s="1"/>
  <c r="O10" i="4"/>
  <c r="G10" i="4"/>
  <c r="AV8" i="4"/>
  <c r="AN8" i="4"/>
  <c r="X8" i="4"/>
  <c r="Z10" i="4"/>
  <c r="D29" i="1" s="1"/>
  <c r="P10" i="3"/>
  <c r="AF48" i="3"/>
  <c r="AF40" i="3"/>
  <c r="AF32" i="3"/>
  <c r="AF24" i="3"/>
  <c r="P16" i="3"/>
  <c r="AT10" i="4"/>
  <c r="D49" i="1" s="1"/>
  <c r="AL10" i="4"/>
  <c r="D41" i="1" s="1"/>
  <c r="AD10" i="4"/>
  <c r="D33" i="1" s="1"/>
  <c r="V10" i="4"/>
  <c r="D25" i="1" s="1"/>
  <c r="N10" i="4"/>
  <c r="F10" i="4"/>
  <c r="AF47" i="3"/>
  <c r="AF39" i="3"/>
  <c r="AF31" i="3"/>
  <c r="P15" i="3"/>
  <c r="AS10" i="4"/>
  <c r="D48" i="1" s="1"/>
  <c r="AK10" i="4"/>
  <c r="D40" i="1" s="1"/>
  <c r="AC10" i="4"/>
  <c r="D32" i="1" s="1"/>
  <c r="U10" i="4"/>
  <c r="D24" i="1" s="1"/>
  <c r="M10" i="4"/>
  <c r="D16" i="1" s="1"/>
  <c r="E10" i="4"/>
  <c r="AF38" i="3"/>
  <c r="AF30" i="3"/>
  <c r="P14" i="3"/>
  <c r="AZ10" i="4"/>
  <c r="D55" i="1" s="1"/>
  <c r="AR10" i="4"/>
  <c r="D47" i="1" s="1"/>
  <c r="AJ10" i="4"/>
  <c r="D39" i="1" s="1"/>
  <c r="AB10" i="4"/>
  <c r="D31" i="1" s="1"/>
  <c r="T10" i="4"/>
  <c r="L10" i="4"/>
  <c r="D15" i="1" s="1"/>
  <c r="D10" i="4"/>
  <c r="AX10" i="4"/>
  <c r="D53" i="1" s="1"/>
  <c r="J10" i="4"/>
  <c r="D13" i="1" s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H17" i="3" l="1"/>
  <c r="I17" i="3" s="1"/>
  <c r="D17" i="1"/>
  <c r="H18" i="3"/>
  <c r="I18" i="3" s="1"/>
  <c r="D18" i="1"/>
  <c r="H19" i="3"/>
  <c r="I19" i="3" s="1"/>
  <c r="D19" i="1"/>
  <c r="H23" i="3"/>
  <c r="I23" i="3" s="1"/>
  <c r="D23" i="1"/>
  <c r="H21" i="3"/>
  <c r="I21" i="3" s="1"/>
  <c r="D21" i="1"/>
  <c r="H22" i="3"/>
  <c r="I22" i="3" s="1"/>
  <c r="D22" i="1"/>
  <c r="H20" i="3"/>
  <c r="I20" i="3" s="1"/>
  <c r="D20" i="1"/>
  <c r="AF6" i="3"/>
  <c r="O6" i="3"/>
  <c r="P6" i="3" s="1"/>
  <c r="H12" i="3"/>
  <c r="I12" i="3" s="1"/>
  <c r="D12" i="1"/>
  <c r="H7" i="3"/>
  <c r="I7" i="3" s="1"/>
  <c r="D7" i="1"/>
  <c r="D8" i="1"/>
  <c r="H8" i="3" s="1"/>
  <c r="I8" i="3" s="1"/>
  <c r="H11" i="3"/>
  <c r="I11" i="3" s="1"/>
  <c r="D11" i="1"/>
  <c r="D10" i="1"/>
  <c r="H10" i="3" s="1"/>
  <c r="I10" i="3" s="1"/>
  <c r="H9" i="3"/>
  <c r="I9" i="3" s="1"/>
  <c r="D9" i="1"/>
  <c r="AF7" i="3"/>
  <c r="P7" i="3"/>
  <c r="G3" i="1"/>
  <c r="W37" i="3"/>
  <c r="X37" i="3" s="1"/>
  <c r="H3" i="1"/>
  <c r="AF37" i="3"/>
  <c r="F3" i="1"/>
  <c r="P9" i="3"/>
  <c r="AF9" i="3"/>
  <c r="P8" i="3"/>
  <c r="AF8" i="3"/>
  <c r="AF18" i="3"/>
  <c r="AF19" i="3"/>
  <c r="AF20" i="3"/>
  <c r="AF23" i="3"/>
  <c r="AF21" i="3"/>
  <c r="AF22" i="3"/>
  <c r="AF17" i="3"/>
  <c r="AF16" i="3"/>
  <c r="AF15" i="3"/>
  <c r="AF10" i="3"/>
  <c r="AF13" i="3"/>
  <c r="AF11" i="3"/>
  <c r="AF14" i="3"/>
  <c r="AF12" i="3"/>
  <c r="D3" i="1" l="1"/>
  <c r="S3" i="3"/>
  <c r="W3" i="3"/>
  <c r="Y3" i="3" l="1"/>
  <c r="U3" i="3"/>
  <c r="O3" i="3"/>
  <c r="H3" i="3"/>
  <c r="C7" i="4"/>
  <c r="B6" i="1" s="1"/>
  <c r="C9" i="4"/>
  <c r="C6" i="1" s="1"/>
  <c r="E6" i="3" s="1"/>
  <c r="F6" i="3" s="1"/>
  <c r="G7" i="4"/>
  <c r="M7" i="4"/>
  <c r="AB7" i="4"/>
  <c r="B31" i="1" s="1"/>
  <c r="W9" i="4"/>
  <c r="C26" i="1" s="1"/>
  <c r="AD23" i="3"/>
  <c r="D9" i="4"/>
  <c r="C7" i="1" s="1"/>
  <c r="D7" i="4"/>
  <c r="AE7" i="4"/>
  <c r="B34" i="1" s="1"/>
  <c r="F7" i="4"/>
  <c r="AY7" i="4"/>
  <c r="B54" i="1" s="1"/>
  <c r="AM7" i="4"/>
  <c r="B42" i="1" s="1"/>
  <c r="AC7" i="4"/>
  <c r="B32" i="1" s="1"/>
  <c r="X7" i="4"/>
  <c r="AA7" i="4"/>
  <c r="P9" i="4"/>
  <c r="C19" i="1" s="1"/>
  <c r="AD9" i="4"/>
  <c r="C33" i="1" s="1"/>
  <c r="R9" i="4"/>
  <c r="C21" i="1" s="1"/>
  <c r="K9" i="4"/>
  <c r="C14" i="1" s="1"/>
  <c r="Z7" i="4"/>
  <c r="O7" i="4"/>
  <c r="AG7" i="4"/>
  <c r="B36" i="1" s="1"/>
  <c r="S7" i="4"/>
  <c r="L7" i="4"/>
  <c r="AL9" i="4"/>
  <c r="C41" i="1" s="1"/>
  <c r="AI9" i="4"/>
  <c r="C38" i="1" s="1"/>
  <c r="F9" i="4"/>
  <c r="C9" i="1" s="1"/>
  <c r="J9" i="4"/>
  <c r="C13" i="1" s="1"/>
  <c r="AT9" i="4"/>
  <c r="C49" i="1" s="1"/>
  <c r="AD18" i="3"/>
  <c r="AP9" i="4"/>
  <c r="C45" i="1" s="1"/>
  <c r="Q9" i="4"/>
  <c r="C20" i="1" s="1"/>
  <c r="AP7" i="4"/>
  <c r="B45" i="1" s="1"/>
  <c r="N9" i="4"/>
  <c r="C17" i="1" s="1"/>
  <c r="E7" i="4"/>
  <c r="B8" i="1" s="1"/>
  <c r="AZ7" i="4"/>
  <c r="B55" i="1" s="1"/>
  <c r="B55" i="3" s="1"/>
  <c r="C55" i="3" s="1"/>
  <c r="W7" i="4"/>
  <c r="AN7" i="4"/>
  <c r="B43" i="1" s="1"/>
  <c r="AK7" i="4"/>
  <c r="B40" i="1" s="1"/>
  <c r="K7" i="4"/>
  <c r="J7" i="4"/>
  <c r="I7" i="4"/>
  <c r="L9" i="4"/>
  <c r="C15" i="1" s="1"/>
  <c r="AR7" i="4"/>
  <c r="B47" i="1" s="1"/>
  <c r="AJ7" i="4"/>
  <c r="B39" i="1" s="1"/>
  <c r="AX7" i="4"/>
  <c r="B53" i="1" s="1"/>
  <c r="AY9" i="4"/>
  <c r="C54" i="1" s="1"/>
  <c r="AA9" i="4"/>
  <c r="C30" i="1" s="1"/>
  <c r="AX9" i="4"/>
  <c r="C53" i="1" s="1"/>
  <c r="AD17" i="3"/>
  <c r="AF7" i="4"/>
  <c r="B35" i="1" s="1"/>
  <c r="AQ7" i="4"/>
  <c r="B46" i="1" s="1"/>
  <c r="U7" i="4"/>
  <c r="M7" i="3"/>
  <c r="H7" i="4"/>
  <c r="AS7" i="4"/>
  <c r="B48" i="1" s="1"/>
  <c r="AW7" i="4"/>
  <c r="B52" i="1" s="1"/>
  <c r="AU7" i="4"/>
  <c r="B50" i="1" s="1"/>
  <c r="AV7" i="4"/>
  <c r="B51" i="1" s="1"/>
  <c r="P7" i="4"/>
  <c r="AH7" i="4"/>
  <c r="B37" i="1" s="1"/>
  <c r="Y7" i="4"/>
  <c r="AO7" i="4"/>
  <c r="B44" i="1" s="1"/>
  <c r="AB9" i="4"/>
  <c r="C31" i="1" s="1"/>
  <c r="M9" i="4"/>
  <c r="C16" i="1" s="1"/>
  <c r="V9" i="4"/>
  <c r="C25" i="1" s="1"/>
  <c r="N7" i="4"/>
  <c r="AD21" i="3"/>
  <c r="AI7" i="4"/>
  <c r="B38" i="1" s="1"/>
  <c r="Q7" i="4"/>
  <c r="AQ9" i="4"/>
  <c r="C46" i="1" s="1"/>
  <c r="AD22" i="3"/>
  <c r="E9" i="4"/>
  <c r="C8" i="1" s="1"/>
  <c r="I9" i="4"/>
  <c r="C12" i="1" s="1"/>
  <c r="Z9" i="4"/>
  <c r="C29" i="1" s="1"/>
  <c r="AH9" i="4"/>
  <c r="C37" i="1" s="1"/>
  <c r="AD20" i="3"/>
  <c r="AT7" i="4"/>
  <c r="B49" i="1" s="1"/>
  <c r="H9" i="4"/>
  <c r="C11" i="1" s="1"/>
  <c r="Y9" i="4"/>
  <c r="C28" i="1" s="1"/>
  <c r="S9" i="4"/>
  <c r="C22" i="1" s="1"/>
  <c r="AD7" i="4"/>
  <c r="B33" i="1" s="1"/>
  <c r="AD19" i="3"/>
  <c r="AG9" i="4"/>
  <c r="C36" i="1" s="1"/>
  <c r="T9" i="4"/>
  <c r="C23" i="1" s="1"/>
  <c r="T7" i="4"/>
  <c r="B23" i="1" s="1"/>
  <c r="X9" i="4"/>
  <c r="C27" i="1" s="1"/>
  <c r="AW9" i="4"/>
  <c r="C52" i="1" s="1"/>
  <c r="AK9" i="4"/>
  <c r="C40" i="1" s="1"/>
  <c r="U9" i="4"/>
  <c r="C24" i="1" s="1"/>
  <c r="R7" i="4"/>
  <c r="AF9" i="4"/>
  <c r="C35" i="1" s="1"/>
  <c r="AC9" i="4"/>
  <c r="C32" i="1" s="1"/>
  <c r="AL7" i="4"/>
  <c r="B41" i="1" s="1"/>
  <c r="AN9" i="4"/>
  <c r="C43" i="1" s="1"/>
  <c r="AO9" i="4"/>
  <c r="C44" i="1" s="1"/>
  <c r="G9" i="4"/>
  <c r="C10" i="1" s="1"/>
  <c r="AS9" i="4"/>
  <c r="C48" i="1" s="1"/>
  <c r="AR9" i="4"/>
  <c r="C47" i="1" s="1"/>
  <c r="AZ9" i="4"/>
  <c r="C55" i="1" s="1"/>
  <c r="AV9" i="4"/>
  <c r="C51" i="1" s="1"/>
  <c r="AU9" i="4"/>
  <c r="C50" i="1" s="1"/>
  <c r="AJ9" i="4"/>
  <c r="C39" i="1" s="1"/>
  <c r="V7" i="4"/>
  <c r="AM9" i="4"/>
  <c r="C42" i="1" s="1"/>
  <c r="AE9" i="4"/>
  <c r="C34" i="1" s="1"/>
  <c r="O9" i="4"/>
  <c r="C18" i="1" s="1"/>
  <c r="B16" i="3" l="1"/>
  <c r="C16" i="3" s="1"/>
  <c r="B16" i="1"/>
  <c r="B13" i="3"/>
  <c r="C13" i="3" s="1"/>
  <c r="B13" i="1"/>
  <c r="B25" i="3"/>
  <c r="C25" i="3" s="1"/>
  <c r="B25" i="1"/>
  <c r="B14" i="3"/>
  <c r="C14" i="3" s="1"/>
  <c r="B14" i="1"/>
  <c r="B15" i="3"/>
  <c r="C15" i="3" s="1"/>
  <c r="B15" i="1"/>
  <c r="B17" i="3"/>
  <c r="C17" i="3" s="1"/>
  <c r="B17" i="1"/>
  <c r="B22" i="3"/>
  <c r="C22" i="3" s="1"/>
  <c r="B22" i="1"/>
  <c r="B30" i="3"/>
  <c r="C30" i="3" s="1"/>
  <c r="B30" i="1"/>
  <c r="B20" i="3"/>
  <c r="C20" i="3" s="1"/>
  <c r="B20" i="1"/>
  <c r="B28" i="3"/>
  <c r="C28" i="3" s="1"/>
  <c r="B28" i="1"/>
  <c r="B27" i="3"/>
  <c r="C27" i="3" s="1"/>
  <c r="B27" i="1"/>
  <c r="B21" i="3"/>
  <c r="C21" i="3" s="1"/>
  <c r="B21" i="1"/>
  <c r="B24" i="3"/>
  <c r="C24" i="3" s="1"/>
  <c r="B24" i="1"/>
  <c r="B26" i="3"/>
  <c r="C26" i="3" s="1"/>
  <c r="B26" i="1"/>
  <c r="B18" i="3"/>
  <c r="C18" i="3" s="1"/>
  <c r="B18" i="1"/>
  <c r="B19" i="3"/>
  <c r="C19" i="3" s="1"/>
  <c r="B19" i="1"/>
  <c r="B29" i="3"/>
  <c r="C29" i="3" s="1"/>
  <c r="B29" i="1"/>
  <c r="B12" i="3"/>
  <c r="C12" i="3" s="1"/>
  <c r="B12" i="1"/>
  <c r="B7" i="3"/>
  <c r="C7" i="3" s="1"/>
  <c r="B7" i="1"/>
  <c r="B11" i="3"/>
  <c r="C11" i="3" s="1"/>
  <c r="B11" i="1"/>
  <c r="B10" i="3"/>
  <c r="C10" i="3" s="1"/>
  <c r="B10" i="1"/>
  <c r="B9" i="1"/>
  <c r="B9" i="3" s="1"/>
  <c r="C9" i="3" s="1"/>
  <c r="AE45" i="3"/>
  <c r="AD45" i="3"/>
  <c r="AE42" i="3"/>
  <c r="AD42" i="3"/>
  <c r="AD44" i="3"/>
  <c r="AE44" i="3"/>
  <c r="AE52" i="3"/>
  <c r="AD52" i="3"/>
  <c r="AE43" i="3"/>
  <c r="AD43" i="3"/>
  <c r="AE46" i="3"/>
  <c r="AD46" i="3"/>
  <c r="AD53" i="3"/>
  <c r="AE53" i="3"/>
  <c r="AE51" i="3"/>
  <c r="AD51" i="3"/>
  <c r="AE49" i="3"/>
  <c r="AD49" i="3"/>
  <c r="AD50" i="3"/>
  <c r="AE50" i="3"/>
  <c r="AD54" i="3"/>
  <c r="AE54" i="3"/>
  <c r="AE48" i="3"/>
  <c r="AD48" i="3"/>
  <c r="AD47" i="3"/>
  <c r="AE47" i="3"/>
  <c r="AD55" i="3"/>
  <c r="AE55" i="3"/>
  <c r="M12" i="3"/>
  <c r="AE12" i="3"/>
  <c r="AG12" i="3" s="1"/>
  <c r="AD12" i="3"/>
  <c r="M14" i="3"/>
  <c r="AD14" i="3"/>
  <c r="AE14" i="3"/>
  <c r="AG14" i="3" s="1"/>
  <c r="AD10" i="3"/>
  <c r="M10" i="3"/>
  <c r="AE10" i="3"/>
  <c r="AG10" i="3" s="1"/>
  <c r="M15" i="3"/>
  <c r="AE15" i="3"/>
  <c r="AG15" i="3" s="1"/>
  <c r="AD15" i="3"/>
  <c r="M16" i="3"/>
  <c r="AD16" i="3"/>
  <c r="M9" i="3"/>
  <c r="AD9" i="3"/>
  <c r="AE9" i="3"/>
  <c r="AG9" i="3" s="1"/>
  <c r="M8" i="3"/>
  <c r="AE8" i="3"/>
  <c r="AG8" i="3" s="1"/>
  <c r="AE41" i="3"/>
  <c r="AD41" i="3"/>
  <c r="AD40" i="3"/>
  <c r="AE40" i="3"/>
  <c r="AD38" i="3"/>
  <c r="AE38" i="3"/>
  <c r="AD37" i="3"/>
  <c r="AE37" i="3"/>
  <c r="AD39" i="3"/>
  <c r="AE39" i="3"/>
  <c r="AE36" i="3"/>
  <c r="AD36" i="3"/>
  <c r="AD35" i="3"/>
  <c r="AE35" i="3"/>
  <c r="AE32" i="3"/>
  <c r="AD32" i="3"/>
  <c r="AE33" i="3"/>
  <c r="AD33" i="3"/>
  <c r="AE34" i="3"/>
  <c r="AD34" i="3"/>
  <c r="AE31" i="3"/>
  <c r="AD31" i="3"/>
  <c r="AD25" i="3"/>
  <c r="AE25" i="3"/>
  <c r="AE29" i="3"/>
  <c r="AD29" i="3"/>
  <c r="AE28" i="3"/>
  <c r="AD28" i="3"/>
  <c r="AE26" i="3"/>
  <c r="AD26" i="3"/>
  <c r="AD30" i="3"/>
  <c r="AE30" i="3"/>
  <c r="AE27" i="3"/>
  <c r="AD27" i="3"/>
  <c r="AD24" i="3"/>
  <c r="AE24" i="3"/>
  <c r="AD13" i="3"/>
  <c r="AE13" i="3"/>
  <c r="AG13" i="3" s="1"/>
  <c r="M13" i="3"/>
  <c r="M11" i="3"/>
  <c r="AD11" i="3"/>
  <c r="AE11" i="3"/>
  <c r="AG11" i="3" s="1"/>
  <c r="AD7" i="3"/>
  <c r="AE7" i="3"/>
  <c r="AE18" i="3"/>
  <c r="AE19" i="3"/>
  <c r="AE20" i="3"/>
  <c r="AE21" i="3"/>
  <c r="AE23" i="3"/>
  <c r="K6" i="3"/>
  <c r="Q3" i="3"/>
  <c r="E12" i="3"/>
  <c r="F12" i="3" s="1"/>
  <c r="J12" i="3"/>
  <c r="E7" i="3"/>
  <c r="F7" i="3" s="1"/>
  <c r="J7" i="3"/>
  <c r="E8" i="3"/>
  <c r="F8" i="3" s="1"/>
  <c r="J8" i="3"/>
  <c r="E9" i="3"/>
  <c r="F9" i="3" s="1"/>
  <c r="J9" i="3"/>
  <c r="E18" i="3"/>
  <c r="F18" i="3" s="1"/>
  <c r="E10" i="3"/>
  <c r="F10" i="3" s="1"/>
  <c r="J10" i="3"/>
  <c r="J24" i="3"/>
  <c r="J15" i="3"/>
  <c r="J50" i="3"/>
  <c r="J40" i="3"/>
  <c r="J16" i="3"/>
  <c r="E17" i="3"/>
  <c r="F17" i="3" s="1"/>
  <c r="J17" i="3"/>
  <c r="J43" i="3"/>
  <c r="J13" i="3"/>
  <c r="J51" i="3"/>
  <c r="J27" i="3"/>
  <c r="E22" i="3"/>
  <c r="F22" i="3" s="1"/>
  <c r="J22" i="3"/>
  <c r="J14" i="3"/>
  <c r="J25" i="3"/>
  <c r="J32" i="3"/>
  <c r="J29" i="3"/>
  <c r="E20" i="3"/>
  <c r="F20" i="3" s="1"/>
  <c r="J20" i="3"/>
  <c r="E21" i="3"/>
  <c r="F21" i="3" s="1"/>
  <c r="J39" i="3"/>
  <c r="J55" i="3"/>
  <c r="J46" i="3"/>
  <c r="J45" i="3"/>
  <c r="J41" i="3"/>
  <c r="J34" i="3"/>
  <c r="J42" i="3"/>
  <c r="E23" i="3"/>
  <c r="F23" i="3" s="1"/>
  <c r="J23" i="3"/>
  <c r="E11" i="3"/>
  <c r="F11" i="3" s="1"/>
  <c r="J11" i="3"/>
  <c r="J31" i="3"/>
  <c r="J52" i="3"/>
  <c r="E19" i="3"/>
  <c r="F19" i="3" s="1"/>
  <c r="J36" i="3"/>
  <c r="J48" i="3"/>
  <c r="J49" i="3"/>
  <c r="J30" i="3"/>
  <c r="Z4" i="4"/>
  <c r="Z6" i="4"/>
  <c r="Z2" i="4"/>
  <c r="Z3" i="4"/>
  <c r="E6" i="1"/>
  <c r="Z5" i="4"/>
  <c r="Z1" i="4"/>
  <c r="B8" i="3"/>
  <c r="C8" i="3" s="1"/>
  <c r="J54" i="3"/>
  <c r="J21" i="3"/>
  <c r="J35" i="3"/>
  <c r="J26" i="3"/>
  <c r="J18" i="3"/>
  <c r="J19" i="3"/>
  <c r="J47" i="3"/>
  <c r="J44" i="3"/>
  <c r="J38" i="3"/>
  <c r="J6" i="3"/>
  <c r="J37" i="3"/>
  <c r="J28" i="3"/>
  <c r="J33" i="3"/>
  <c r="J53" i="3"/>
  <c r="E3" i="1" l="1"/>
  <c r="L6" i="3"/>
  <c r="M6" i="3" s="1"/>
  <c r="R6" i="3" s="1"/>
  <c r="B6" i="3"/>
  <c r="C6" i="3" s="1"/>
  <c r="B3" i="1"/>
  <c r="C3" i="1"/>
  <c r="E3" i="3"/>
  <c r="AB9" i="3"/>
  <c r="AJ9" i="3" s="1"/>
  <c r="AB16" i="3"/>
  <c r="AJ16" i="3" s="1"/>
  <c r="AB12" i="3"/>
  <c r="AJ12" i="3" s="1"/>
  <c r="Z10" i="3"/>
  <c r="AB14" i="3"/>
  <c r="AJ14" i="3" s="1"/>
  <c r="Z13" i="3"/>
  <c r="AB15" i="3"/>
  <c r="AJ15" i="3" s="1"/>
  <c r="Z8" i="3"/>
  <c r="AE6" i="3"/>
  <c r="AD6" i="3"/>
  <c r="AB7" i="3"/>
  <c r="AJ7" i="3" s="1"/>
  <c r="R11" i="3"/>
  <c r="AE22" i="3"/>
  <c r="AE17" i="3"/>
  <c r="AE16" i="3"/>
  <c r="R40" i="3"/>
  <c r="Z40" i="3"/>
  <c r="V40" i="3"/>
  <c r="R19" i="3"/>
  <c r="V19" i="3"/>
  <c r="Z19" i="3"/>
  <c r="R23" i="3"/>
  <c r="Z23" i="3"/>
  <c r="V23" i="3"/>
  <c r="R37" i="3"/>
  <c r="V37" i="3"/>
  <c r="Z37" i="3"/>
  <c r="R26" i="3"/>
  <c r="V26" i="3"/>
  <c r="Z26" i="3"/>
  <c r="R53" i="3"/>
  <c r="V53" i="3"/>
  <c r="Z53" i="3"/>
  <c r="R21" i="3"/>
  <c r="V21" i="3"/>
  <c r="Z21" i="3"/>
  <c r="R18" i="3"/>
  <c r="V18" i="3"/>
  <c r="Z18" i="3"/>
  <c r="R35" i="3"/>
  <c r="V35" i="3"/>
  <c r="Z35" i="3"/>
  <c r="R33" i="3"/>
  <c r="V33" i="3"/>
  <c r="Z33" i="3"/>
  <c r="R20" i="3"/>
  <c r="V20" i="3"/>
  <c r="Z20" i="3"/>
  <c r="R34" i="3"/>
  <c r="V34" i="3"/>
  <c r="Z34" i="3"/>
  <c r="R38" i="3"/>
  <c r="Z38" i="3"/>
  <c r="V38" i="3"/>
  <c r="R28" i="3"/>
  <c r="V28" i="3"/>
  <c r="Z28" i="3"/>
  <c r="R44" i="3"/>
  <c r="V44" i="3"/>
  <c r="Z44" i="3"/>
  <c r="R47" i="3"/>
  <c r="Z47" i="3"/>
  <c r="V47" i="3"/>
  <c r="R50" i="3"/>
  <c r="Z50" i="3"/>
  <c r="V50" i="3"/>
  <c r="R48" i="3"/>
  <c r="Z48" i="3"/>
  <c r="V48" i="3"/>
  <c r="K7" i="3"/>
  <c r="R54" i="3"/>
  <c r="V54" i="3"/>
  <c r="Z54" i="3"/>
  <c r="R7" i="3"/>
  <c r="V7" i="3"/>
  <c r="Z7" i="3"/>
  <c r="AB20" i="3"/>
  <c r="AJ20" i="3" s="1"/>
  <c r="AB39" i="3"/>
  <c r="AJ39" i="3" s="1"/>
  <c r="AB33" i="3"/>
  <c r="AJ33" i="3" s="1"/>
  <c r="AB35" i="3"/>
  <c r="AJ35" i="3" s="1"/>
  <c r="AB53" i="3"/>
  <c r="AJ53" i="3" s="1"/>
  <c r="AB18" i="3"/>
  <c r="AJ18" i="3" s="1"/>
  <c r="AB34" i="3"/>
  <c r="AJ34" i="3" s="1"/>
  <c r="AB37" i="3"/>
  <c r="AJ37" i="3" s="1"/>
  <c r="AB19" i="3"/>
  <c r="AJ19" i="3" s="1"/>
  <c r="AB29" i="3"/>
  <c r="AJ29" i="3" s="1"/>
  <c r="AB26" i="3"/>
  <c r="AJ26" i="3" s="1"/>
  <c r="AB40" i="3"/>
  <c r="AJ40" i="3" s="1"/>
  <c r="AB28" i="3"/>
  <c r="AJ28" i="3" s="1"/>
  <c r="AB55" i="3"/>
  <c r="AJ55" i="3" s="1"/>
  <c r="AB36" i="3"/>
  <c r="AJ36" i="3" s="1"/>
  <c r="AB54" i="3"/>
  <c r="AJ54" i="3" s="1"/>
  <c r="AB45" i="3"/>
  <c r="AJ45" i="3" s="1"/>
  <c r="AB21" i="3"/>
  <c r="AJ21" i="3" s="1"/>
  <c r="AB27" i="3"/>
  <c r="AJ27" i="3" s="1"/>
  <c r="AB49" i="3"/>
  <c r="AJ49" i="3" s="1"/>
  <c r="AB44" i="3"/>
  <c r="AJ44" i="3" s="1"/>
  <c r="AB24" i="3"/>
  <c r="AJ24" i="3" s="1"/>
  <c r="AB41" i="3"/>
  <c r="AJ41" i="3" s="1"/>
  <c r="AB43" i="3"/>
  <c r="AJ43" i="3" s="1"/>
  <c r="AB47" i="3"/>
  <c r="AJ47" i="3" s="1"/>
  <c r="AB42" i="3"/>
  <c r="AJ42" i="3" s="1"/>
  <c r="AB38" i="3"/>
  <c r="AJ38" i="3" s="1"/>
  <c r="AB32" i="3"/>
  <c r="AJ32" i="3" s="1"/>
  <c r="AB48" i="3"/>
  <c r="AJ48" i="3" s="1"/>
  <c r="AB52" i="3"/>
  <c r="AJ52" i="3" s="1"/>
  <c r="AB46" i="3"/>
  <c r="AJ46" i="3" s="1"/>
  <c r="AB25" i="3"/>
  <c r="AJ25" i="3" s="1"/>
  <c r="AB23" i="3"/>
  <c r="AJ23" i="3" s="1"/>
  <c r="AB22" i="3"/>
  <c r="AJ22" i="3" s="1"/>
  <c r="AB31" i="3"/>
  <c r="AJ31" i="3" s="1"/>
  <c r="AB30" i="3"/>
  <c r="AJ30" i="3" s="1"/>
  <c r="AB51" i="3"/>
  <c r="AJ51" i="3" s="1"/>
  <c r="AB17" i="3"/>
  <c r="AJ17" i="3" s="1"/>
  <c r="AB50" i="3"/>
  <c r="AJ50" i="3" s="1"/>
  <c r="AQ4" i="4"/>
  <c r="AQ3" i="4"/>
  <c r="J3" i="3"/>
  <c r="L3" i="3" l="1"/>
  <c r="V6" i="3"/>
  <c r="Z6" i="3"/>
  <c r="R13" i="3"/>
  <c r="V13" i="3"/>
  <c r="AB13" i="3"/>
  <c r="AJ13" i="3" s="1"/>
  <c r="R8" i="3"/>
  <c r="AB8" i="3"/>
  <c r="AJ8" i="3" s="1"/>
  <c r="AB11" i="3"/>
  <c r="AJ11" i="3" s="1"/>
  <c r="V10" i="3"/>
  <c r="AB10" i="3"/>
  <c r="AJ10" i="3" s="1"/>
  <c r="R10" i="3"/>
  <c r="V8" i="3"/>
  <c r="AB6" i="3"/>
  <c r="AJ6" i="3" s="1"/>
  <c r="B3" i="3"/>
  <c r="V11" i="3"/>
  <c r="Z11" i="3"/>
  <c r="K30" i="3"/>
  <c r="K28" i="3"/>
  <c r="AC28" i="3" s="1"/>
  <c r="R41" i="3"/>
  <c r="Z41" i="3"/>
  <c r="V41" i="3"/>
  <c r="K55" i="3"/>
  <c r="R27" i="3"/>
  <c r="V27" i="3"/>
  <c r="Z27" i="3"/>
  <c r="K19" i="3"/>
  <c r="AC19" i="3" s="1"/>
  <c r="K34" i="3"/>
  <c r="AC34" i="3" s="1"/>
  <c r="K53" i="3"/>
  <c r="AC53" i="3" s="1"/>
  <c r="K20" i="3"/>
  <c r="AC20" i="3" s="1"/>
  <c r="K18" i="3"/>
  <c r="AC18" i="3" s="1"/>
  <c r="R25" i="3"/>
  <c r="Z25" i="3"/>
  <c r="V25" i="3"/>
  <c r="K25" i="3"/>
  <c r="K27" i="3"/>
  <c r="K17" i="3"/>
  <c r="K22" i="3"/>
  <c r="K32" i="3"/>
  <c r="K41" i="3"/>
  <c r="K21" i="3"/>
  <c r="AC21" i="3" s="1"/>
  <c r="R17" i="3"/>
  <c r="Z17" i="3"/>
  <c r="V17" i="3"/>
  <c r="R36" i="3"/>
  <c r="V36" i="3"/>
  <c r="Z36" i="3"/>
  <c r="K16" i="3"/>
  <c r="R29" i="3"/>
  <c r="V29" i="3"/>
  <c r="Z29" i="3"/>
  <c r="R30" i="3"/>
  <c r="Z30" i="3"/>
  <c r="V30" i="3"/>
  <c r="K36" i="3"/>
  <c r="K31" i="3"/>
  <c r="R55" i="3"/>
  <c r="V55" i="3"/>
  <c r="Z55" i="3"/>
  <c r="R24" i="3"/>
  <c r="Z24" i="3"/>
  <c r="V24" i="3"/>
  <c r="K24" i="3"/>
  <c r="K40" i="3"/>
  <c r="AC40" i="3" s="1"/>
  <c r="R52" i="3"/>
  <c r="V52" i="3"/>
  <c r="Z52" i="3"/>
  <c r="K35" i="3"/>
  <c r="AC35" i="3" s="1"/>
  <c r="K23" i="3"/>
  <c r="AC23" i="3" s="1"/>
  <c r="K52" i="3"/>
  <c r="K38" i="3"/>
  <c r="AC38" i="3" s="1"/>
  <c r="R16" i="3"/>
  <c r="Z16" i="3"/>
  <c r="V16" i="3"/>
  <c r="R32" i="3"/>
  <c r="Z32" i="3"/>
  <c r="V32" i="3"/>
  <c r="R39" i="3"/>
  <c r="Z39" i="3"/>
  <c r="V39" i="3"/>
  <c r="K26" i="3"/>
  <c r="AC26" i="3" s="1"/>
  <c r="K37" i="3"/>
  <c r="AC37" i="3" s="1"/>
  <c r="K33" i="3"/>
  <c r="AC33" i="3" s="1"/>
  <c r="R31" i="3"/>
  <c r="Z31" i="3"/>
  <c r="V31" i="3"/>
  <c r="K39" i="3"/>
  <c r="R22" i="3"/>
  <c r="Z22" i="3"/>
  <c r="V22" i="3"/>
  <c r="K29" i="3"/>
  <c r="R15" i="3"/>
  <c r="V15" i="3"/>
  <c r="Z15" i="3"/>
  <c r="K14" i="3"/>
  <c r="R14" i="3"/>
  <c r="Z14" i="3"/>
  <c r="V14" i="3"/>
  <c r="K15" i="3"/>
  <c r="R12" i="3"/>
  <c r="Z12" i="3"/>
  <c r="V12" i="3"/>
  <c r="K12" i="3"/>
  <c r="K13" i="3"/>
  <c r="R51" i="3"/>
  <c r="V51" i="3"/>
  <c r="Z51" i="3"/>
  <c r="K51" i="3"/>
  <c r="K46" i="3"/>
  <c r="R49" i="3"/>
  <c r="Z49" i="3"/>
  <c r="V49" i="3"/>
  <c r="R43" i="3"/>
  <c r="V43" i="3"/>
  <c r="Z43" i="3"/>
  <c r="K44" i="3"/>
  <c r="AC44" i="3" s="1"/>
  <c r="K45" i="3"/>
  <c r="K47" i="3"/>
  <c r="AC47" i="3" s="1"/>
  <c r="R46" i="3"/>
  <c r="Z46" i="3"/>
  <c r="V46" i="3"/>
  <c r="K49" i="3"/>
  <c r="K50" i="3"/>
  <c r="AC50" i="3" s="1"/>
  <c r="K48" i="3"/>
  <c r="AC48" i="3" s="1"/>
  <c r="R45" i="3"/>
  <c r="V45" i="3"/>
  <c r="Z45" i="3"/>
  <c r="K43" i="3"/>
  <c r="K42" i="3"/>
  <c r="R42" i="3"/>
  <c r="Z42" i="3"/>
  <c r="V42" i="3"/>
  <c r="K11" i="3"/>
  <c r="K8" i="3"/>
  <c r="K9" i="3"/>
  <c r="K54" i="3"/>
  <c r="AC54" i="3" s="1"/>
  <c r="K10" i="3"/>
  <c r="AC7" i="3"/>
  <c r="R9" i="3"/>
  <c r="V9" i="3"/>
  <c r="Z9" i="3"/>
  <c r="D3" i="3"/>
  <c r="G3" i="3"/>
  <c r="N3" i="3"/>
  <c r="J2" i="3"/>
  <c r="AJ3" i="3" l="1"/>
  <c r="AC8" i="3"/>
  <c r="AC13" i="3"/>
  <c r="AC10" i="3"/>
  <c r="AC6" i="3"/>
  <c r="AC11" i="3"/>
  <c r="AC43" i="3"/>
  <c r="AC24" i="3"/>
  <c r="AC52" i="3"/>
  <c r="AC39" i="3"/>
  <c r="AC25" i="3"/>
  <c r="AC31" i="3"/>
  <c r="AC22" i="3"/>
  <c r="AC55" i="3"/>
  <c r="AC29" i="3"/>
  <c r="AC36" i="3"/>
  <c r="AC16" i="3"/>
  <c r="AC17" i="3"/>
  <c r="AC41" i="3"/>
  <c r="AC27" i="3"/>
  <c r="AC32" i="3"/>
  <c r="AC30" i="3"/>
  <c r="AC15" i="3"/>
  <c r="AC12" i="3"/>
  <c r="AC49" i="3"/>
  <c r="AC14" i="3"/>
  <c r="AC51" i="3"/>
  <c r="AC45" i="3"/>
  <c r="AC46" i="3"/>
  <c r="AC42" i="3"/>
  <c r="AC9" i="3"/>
  <c r="G2" i="3"/>
  <c r="AL3" i="3" l="1"/>
  <c r="L2" i="1" s="1"/>
  <c r="AF2" i="3"/>
</calcChain>
</file>

<file path=xl/sharedStrings.xml><?xml version="1.0" encoding="utf-8"?>
<sst xmlns="http://schemas.openxmlformats.org/spreadsheetml/2006/main" count="135" uniqueCount="120">
  <si>
    <t>Sertifikatnummer</t>
  </si>
  <si>
    <t>Eksempel:
804.12-8288 Kari Normann</t>
  </si>
  <si>
    <t>NEK 405-1</t>
  </si>
  <si>
    <t>Nek 405-2</t>
  </si>
  <si>
    <t>Nek 405-3</t>
  </si>
  <si>
    <t>Permittert mer enn i 3 måneder</t>
  </si>
  <si>
    <t>Permisjon mer enn 3 måneder</t>
  </si>
  <si>
    <t>Sykdom mer enn 3 måneder</t>
  </si>
  <si>
    <t>Videreutdanning mer enn 3 måneder</t>
  </si>
  <si>
    <t>Kommentarfelt</t>
  </si>
  <si>
    <t>Sum 
denne kolonne</t>
  </si>
  <si>
    <t>Sum denne 
kolonne</t>
  </si>
  <si>
    <t>Skriv kommentar her hvis:
- Det er endringer i kontaktinfomasjon til den sertifiserte eller virksomheten.
- For å spesifisere nærmere en søknad m videreføring av sertifikat tross manglende oppdrag.</t>
  </si>
  <si>
    <t>Velge ett alternativ. Alternativene får du fram ved å stå i fletene under og trykke på pila som kommer opp til høyre for feltet. 
Velg så alternativ.</t>
  </si>
  <si>
    <t>Sier herved opp sertifikatet</t>
  </si>
  <si>
    <t>Antall oppdrag 
Boligkontroll 
i 2021</t>
  </si>
  <si>
    <t>Antall oppdrag 
Næringskontroll
i 2021</t>
  </si>
  <si>
    <t>Sum 
denne
kolonne</t>
  </si>
  <si>
    <t>405-1</t>
  </si>
  <si>
    <t>405-2</t>
  </si>
  <si>
    <t>405-3</t>
  </si>
  <si>
    <t>Velg ett alternativ! Alternativene får du fram ved å stå i ett av feltene under og trykke på pila som kommer opp til høyre for feltet. Velg så alternativ.</t>
  </si>
  <si>
    <t>Foretak</t>
  </si>
  <si>
    <r>
      <rPr>
        <b/>
        <u/>
        <sz val="16"/>
        <color theme="1"/>
        <rFont val="Calibri"/>
        <family val="2"/>
        <scheme val="minor"/>
      </rPr>
      <t>Ved for få oppdrag: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1. Søk om videreføring av
    sertifikatet tross manglende
    oppdrag.
2. Eller si opp sertifikatet.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Årsavgift
    vil bli fakturert automatisk hvis
    sertifikater ikke sies opp.</t>
    </r>
  </si>
  <si>
    <t>Kontrolløren har sluttet hos oss</t>
  </si>
  <si>
    <t>Termografering - Totalt antall timer per kontrollør</t>
  </si>
  <si>
    <t>Termografering - Totalt antall oppdrag per kontrollør</t>
  </si>
  <si>
    <t>Boligkontroll - Totalt antall timer per kontrollør</t>
  </si>
  <si>
    <t>Boligkontroll - Totalt antall oppdrag per kontrollør</t>
  </si>
  <si>
    <t>Næringskontroll - Totalt antall timer per kontrollør</t>
  </si>
  <si>
    <t>Næringskontroll - Totalt antall oppdrag per kontrollør</t>
  </si>
  <si>
    <t>Termografering - Totalt antall timer alle kontrollører</t>
  </si>
  <si>
    <t>Termografering - Totalt antall oppdrag alle kontrollører</t>
  </si>
  <si>
    <t>Boligkontroll - Totalt antall timer alle kontrollører</t>
  </si>
  <si>
    <t>Boligkontroll - Totalt antall oppdrag alle kontrollører</t>
  </si>
  <si>
    <t>Næringskontroll - Totalt antall timer alle kontrollører</t>
  </si>
  <si>
    <t>Næringskontroll - Totalt antall oppdrag alle kontrollører</t>
  </si>
  <si>
    <t>Total antall timer alle typer ordninger</t>
  </si>
  <si>
    <t xml:space="preserve">Total antall oppdrag alle kontrollører </t>
  </si>
  <si>
    <t>Alle felter som er merket rødt som dette feltet, må fylles ut!</t>
  </si>
  <si>
    <t>For få timer</t>
  </si>
  <si>
    <t>For få timer2</t>
  </si>
  <si>
    <t>For få oppdrag</t>
  </si>
  <si>
    <t>For få timer3</t>
  </si>
  <si>
    <t>For få oppdrag2</t>
  </si>
  <si>
    <t>Column1</t>
  </si>
  <si>
    <t>Når listen under fylles ut vil sum av oppdrag og timer fylles inn i feltene her.</t>
  </si>
  <si>
    <r>
      <rPr>
        <b/>
        <sz val="11"/>
        <color theme="1"/>
        <rFont val="Calibri"/>
        <family val="2"/>
        <scheme val="minor"/>
      </rPr>
      <t xml:space="preserve">Når du har kopiert inn dataene fra e-posten inn i arket "Årsrapport":
</t>
    </r>
    <r>
      <rPr>
        <b/>
        <sz val="14"/>
        <color theme="1"/>
        <rFont val="Calibri"/>
        <family val="2"/>
        <scheme val="minor"/>
      </rPr>
      <t xml:space="preserve">Skriv inn oppdragene i dette arket.
</t>
    </r>
    <r>
      <rPr>
        <sz val="10"/>
        <color theme="1"/>
        <rFont val="Calibri"/>
        <family val="2"/>
        <scheme val="minor"/>
      </rPr>
      <t xml:space="preserve">     - Registrer navn på oppdragsgiver i kolonne A.
     - Registrer så antall timer som kontrolløren(e) benyttet hos oppdragsgiver.
     - Kontrollørsertifikatene er hentet fra arket "Årsrapport" og listet bortover i kolonnene B til AY</t>
    </r>
    <r>
      <rPr>
        <sz val="9"/>
        <color theme="1"/>
        <rFont val="Calibri"/>
        <family val="2"/>
        <scheme val="minor"/>
      </rPr>
      <t xml:space="preserve"> (grønt område)</t>
    </r>
  </si>
  <si>
    <t>804.13-8888 Kari Normann (eksempel)</t>
  </si>
  <si>
    <t>Antall oppdrag 
Boligkontroll 
i 2022</t>
  </si>
  <si>
    <t>Antall oppdrag 
Næringskontroll
i 2022</t>
  </si>
  <si>
    <r>
      <t xml:space="preserve">Total
antall 
</t>
    </r>
    <r>
      <rPr>
        <b/>
        <u/>
        <sz val="10"/>
        <color theme="1" tint="0.14999847407452621"/>
        <rFont val="Calibri"/>
        <family val="2"/>
        <scheme val="minor"/>
      </rPr>
      <t>timer</t>
    </r>
    <r>
      <rPr>
        <sz val="10"/>
        <color theme="1" tint="0.14999847407452621"/>
        <rFont val="Calibri"/>
        <family val="2"/>
        <scheme val="minor"/>
      </rPr>
      <t xml:space="preserve">
Termo-
grafering</t>
    </r>
  </si>
  <si>
    <r>
      <t xml:space="preserve">Totalt
antall 
</t>
    </r>
    <r>
      <rPr>
        <b/>
        <u/>
        <sz val="10"/>
        <color theme="1" tint="0.14999847407452621"/>
        <rFont val="Calibri"/>
        <family val="2"/>
        <scheme val="minor"/>
      </rPr>
      <t>timer</t>
    </r>
    <r>
      <rPr>
        <sz val="10"/>
        <color theme="1" tint="0.14999847407452621"/>
        <rFont val="Calibri"/>
        <family val="2"/>
        <scheme val="minor"/>
      </rPr>
      <t xml:space="preserve">
Bolig-
kontroll</t>
    </r>
  </si>
  <si>
    <r>
      <t xml:space="preserve">Totalt
antall 
</t>
    </r>
    <r>
      <rPr>
        <b/>
        <u/>
        <sz val="10"/>
        <color theme="1" tint="0.14999847407452621"/>
        <rFont val="Calibri"/>
        <family val="2"/>
        <scheme val="minor"/>
      </rPr>
      <t>oppdrag</t>
    </r>
    <r>
      <rPr>
        <sz val="10"/>
        <color theme="1" tint="0.14999847407452621"/>
        <rFont val="Calibri"/>
        <family val="2"/>
        <scheme val="minor"/>
      </rPr>
      <t xml:space="preserve">
Bolig-
kontroll</t>
    </r>
  </si>
  <si>
    <r>
      <t xml:space="preserve">Total
antall 
</t>
    </r>
    <r>
      <rPr>
        <b/>
        <u/>
        <sz val="10"/>
        <color theme="1" tint="0.14999847407452621"/>
        <rFont val="Calibri"/>
        <family val="2"/>
        <scheme val="minor"/>
      </rPr>
      <t>timer</t>
    </r>
    <r>
      <rPr>
        <sz val="10"/>
        <color theme="1" tint="0.14999847407452621"/>
        <rFont val="Calibri"/>
        <family val="2"/>
        <scheme val="minor"/>
      </rPr>
      <t xml:space="preserve">
Nærings-
kontroll</t>
    </r>
  </si>
  <si>
    <r>
      <t xml:space="preserve">Totalt
antall 
</t>
    </r>
    <r>
      <rPr>
        <b/>
        <u/>
        <sz val="10"/>
        <color theme="1" tint="0.14999847407452621"/>
        <rFont val="Calibri"/>
        <family val="2"/>
        <scheme val="minor"/>
      </rPr>
      <t>oppdrag</t>
    </r>
    <r>
      <rPr>
        <sz val="10"/>
        <color theme="1" tint="0.14999847407452621"/>
        <rFont val="Calibri"/>
        <family val="2"/>
        <scheme val="minor"/>
      </rPr>
      <t xml:space="preserve">
Nærings-
kontroll</t>
    </r>
  </si>
  <si>
    <t>Eksempel: Olavs Gym AS (eksempel)</t>
  </si>
  <si>
    <r>
      <t xml:space="preserve">Obligatoriske oppdateringer
</t>
    </r>
    <r>
      <rPr>
        <b/>
        <sz val="4"/>
        <color theme="1"/>
        <rFont val="Calibri"/>
        <family val="2"/>
        <scheme val="minor"/>
      </rPr>
      <t xml:space="preserve">    </t>
    </r>
    <r>
      <rPr>
        <b/>
        <sz val="12"/>
        <color theme="1"/>
        <rFont val="Calibri"/>
        <family val="2"/>
        <scheme val="minor"/>
      </rPr>
      <t xml:space="preserve">
Sett 
x 
hvis utført</t>
    </r>
  </si>
  <si>
    <t>Landbruk- Antall oppdrag Landbruk</t>
  </si>
  <si>
    <t>Takst- Antall oppdrag</t>
  </si>
  <si>
    <r>
      <t xml:space="preserve">Totalt
antall 
</t>
    </r>
    <r>
      <rPr>
        <b/>
        <u/>
        <sz val="10"/>
        <color theme="1" tint="0.14999847407452621"/>
        <rFont val="Calibri"/>
        <family val="2"/>
        <scheme val="minor"/>
      </rPr>
      <t>oppdrag</t>
    </r>
    <r>
      <rPr>
        <sz val="10"/>
        <color theme="1" tint="0.14999847407452621"/>
        <rFont val="Calibri"/>
        <family val="2"/>
        <scheme val="minor"/>
      </rPr>
      <t xml:space="preserve">
Landbruk</t>
    </r>
  </si>
  <si>
    <r>
      <t xml:space="preserve">Totalt
antall 
</t>
    </r>
    <r>
      <rPr>
        <b/>
        <u/>
        <sz val="10"/>
        <color theme="1" tint="0.14999847407452621"/>
        <rFont val="Calibri"/>
        <family val="2"/>
        <scheme val="minor"/>
      </rPr>
      <t>oppdrag</t>
    </r>
    <r>
      <rPr>
        <sz val="10"/>
        <color theme="1" tint="0.14999847407452621"/>
        <rFont val="Calibri"/>
        <family val="2"/>
        <scheme val="minor"/>
      </rPr>
      <t xml:space="preserve">
Takst</t>
    </r>
  </si>
  <si>
    <t>El-
kontroll
landbruk</t>
  </si>
  <si>
    <t>Column2</t>
  </si>
  <si>
    <t>Antall oppdrag 
Landbruk i 2023</t>
  </si>
  <si>
    <t>Antall oppdrag 
Takst i 2021</t>
  </si>
  <si>
    <t>Antall oppdrag 
Takst i 2022</t>
  </si>
  <si>
    <t>Antall oppdrag 
Takst i 2023</t>
  </si>
  <si>
    <t>For få Land</t>
  </si>
  <si>
    <t>E</t>
  </si>
  <si>
    <t>F</t>
  </si>
  <si>
    <t>Bolig?</t>
  </si>
  <si>
    <t>Næring?</t>
  </si>
  <si>
    <r>
      <rPr>
        <b/>
        <u/>
        <sz val="9"/>
        <color theme="1"/>
        <rFont val="Calibri"/>
        <family val="2"/>
        <scheme val="minor"/>
      </rPr>
      <t>Ved for få oppdrag: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Søk om videreføring av sertifikatet tross manglende oppdrag.
Eller si opp sertifikatet.</t>
    </r>
  </si>
  <si>
    <t>Antall timer næring Næring?</t>
  </si>
  <si>
    <t>Antall oppdrag næring</t>
  </si>
  <si>
    <t>Antall timer Bolig?</t>
  </si>
  <si>
    <t>Antall timer termo?</t>
  </si>
  <si>
    <t>Termo?</t>
  </si>
  <si>
    <t>Landbruk?2</t>
  </si>
  <si>
    <t>Antall oppdrag landbruk?</t>
  </si>
  <si>
    <t>Antall oppdrag Takst?</t>
  </si>
  <si>
    <t>Uten faglig bolig</t>
  </si>
  <si>
    <t>Antall oppdrag Bolig?</t>
  </si>
  <si>
    <r>
      <rPr>
        <b/>
        <sz val="14"/>
        <color theme="1" tint="0.14996795556505021"/>
        <rFont val="Calibri"/>
        <family val="2"/>
        <scheme val="minor"/>
      </rPr>
      <t xml:space="preserve">
Sertifikatnummer
</t>
    </r>
    <r>
      <rPr>
        <b/>
        <sz val="11"/>
        <color theme="1" tint="0.14996795556505021"/>
        <rFont val="Calibri"/>
        <family val="2"/>
        <scheme val="minor"/>
      </rPr>
      <t xml:space="preserve">
Eksempel:
804.13-8888 Kari Normann
</t>
    </r>
    <r>
      <rPr>
        <b/>
        <sz val="11"/>
        <color theme="1" tint="0.14996795556505021"/>
        <rFont val="Calibri"/>
        <family val="2"/>
      </rPr>
      <t xml:space="preserve">                         </t>
    </r>
  </si>
  <si>
    <t>Firmanavn:</t>
  </si>
  <si>
    <t>Kontaktperson i firma, e-post:</t>
  </si>
  <si>
    <t>Kontaktperson i firma, mobil:</t>
  </si>
  <si>
    <t>Kontaktperson i firma, navn:</t>
  </si>
  <si>
    <t>EHF:</t>
  </si>
  <si>
    <t>Papirpost:</t>
  </si>
  <si>
    <t>Fagansvarlig:</t>
  </si>
  <si>
    <t>Firmaets egne lister, som i tidligere år er godkjent av Nemko, kan brukes også i år.</t>
  </si>
  <si>
    <t>Husk sjekke timegrenser!</t>
  </si>
  <si>
    <r>
      <rPr>
        <b/>
        <sz val="28"/>
        <color theme="1" tint="0.14999847407452621"/>
        <rFont val="Calibri"/>
        <family val="2"/>
        <scheme val="minor"/>
      </rPr>
      <t>Kommentarfelt</t>
    </r>
    <r>
      <rPr>
        <b/>
        <sz val="14"/>
        <color theme="1" tint="0.14999847407452621"/>
        <rFont val="Calibri"/>
        <family val="2"/>
        <scheme val="minor"/>
      </rPr>
      <t xml:space="preserve">
Du må skrive kommentar her hvis:</t>
    </r>
    <r>
      <rPr>
        <b/>
        <sz val="11"/>
        <color theme="1" tint="0.14999847407452621"/>
        <rFont val="Calibri"/>
        <family val="2"/>
        <scheme val="minor"/>
      </rPr>
      <t xml:space="preserve">
- Det er endringer i kontaktinformasjon til </t>
    </r>
    <r>
      <rPr>
        <b/>
        <u/>
        <sz val="11"/>
        <color theme="1" tint="0.14999847407452621"/>
        <rFont val="Calibri"/>
        <family val="2"/>
        <scheme val="minor"/>
      </rPr>
      <t>den sertifiserte</t>
    </r>
    <r>
      <rPr>
        <b/>
        <sz val="11"/>
        <color theme="1" tint="0.14999847407452621"/>
        <rFont val="Calibri"/>
        <family val="2"/>
        <scheme val="minor"/>
      </rPr>
      <t xml:space="preserve">, e-post eller telefonendring.
- Det søkes om videreføring av sertifikat tross </t>
    </r>
    <r>
      <rPr>
        <b/>
        <u/>
        <sz val="11"/>
        <color theme="1" tint="0.14999847407452621"/>
        <rFont val="Calibri"/>
        <family val="2"/>
        <scheme val="minor"/>
      </rPr>
      <t>manglende oppdrag</t>
    </r>
    <r>
      <rPr>
        <b/>
        <sz val="11"/>
        <color theme="1" tint="0.14999847407452621"/>
        <rFont val="Calibri"/>
        <family val="2"/>
        <scheme val="minor"/>
      </rPr>
      <t>.</t>
    </r>
  </si>
  <si>
    <t>Gule felt1</t>
  </si>
  <si>
    <t>røde felt1</t>
  </si>
  <si>
    <t>røde felt2</t>
  </si>
  <si>
    <t>Gule felt2</t>
  </si>
  <si>
    <t>Alle felt er korrekt utfylt.
Du kan nå sende rapporten til personell@nemko.com</t>
  </si>
  <si>
    <t>PDF e-post:</t>
  </si>
  <si>
    <t>Opplysninger om deres firma:</t>
  </si>
  <si>
    <t>Endringer som Nemko skal informeres om, 
eksempelvis adresseendring:</t>
  </si>
  <si>
    <t>Må fylles i</t>
  </si>
  <si>
    <t>Organisasjonsnummer:</t>
  </si>
  <si>
    <t>Tekstens lengde &gt; AM5?</t>
  </si>
  <si>
    <t>Manglet oppdrag, årsak -&gt;</t>
  </si>
  <si>
    <t>Annet, spesifiser til høyre -&gt;</t>
  </si>
  <si>
    <r>
      <rPr>
        <b/>
        <sz val="16"/>
        <color theme="1"/>
        <rFont val="Calibri"/>
        <family val="2"/>
        <scheme val="minor"/>
      </rPr>
      <t xml:space="preserve">
             Sertifikater hos kontrollforetak
</t>
    </r>
    <r>
      <rPr>
        <b/>
        <sz val="16"/>
        <color theme="1"/>
        <rFont val="Calibri"/>
        <family val="2"/>
      </rPr>
      <t xml:space="preserve">                                  →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2"/>
        <color rgb="FFC00000"/>
        <rFont val="Calibri"/>
        <family val="2"/>
        <scheme val="minor"/>
      </rPr>
      <t xml:space="preserve">  
</t>
    </r>
    <r>
      <rPr>
        <b/>
        <sz val="4"/>
        <color theme="1"/>
        <rFont val="Calibri"/>
        <family val="2"/>
        <scheme val="minor"/>
      </rPr>
      <t xml:space="preserve">
 </t>
    </r>
    <r>
      <rPr>
        <b/>
        <sz val="16"/>
        <color theme="1"/>
        <rFont val="Calibri"/>
        <family val="2"/>
        <scheme val="minor"/>
      </rPr>
      <t xml:space="preserve">Navn på oppdragsgiver
(Kunde der kontrollen ble utført)
</t>
    </r>
    <r>
      <rPr>
        <sz val="16"/>
        <color theme="1"/>
        <rFont val="Calibri"/>
        <family val="2"/>
      </rPr>
      <t xml:space="preserve">                        ↓</t>
    </r>
    <r>
      <rPr>
        <sz val="16"/>
        <color theme="1"/>
        <rFont val="Calibri"/>
        <family val="2"/>
        <scheme val="minor"/>
      </rPr>
      <t xml:space="preserve">
</t>
    </r>
  </si>
  <si>
    <t>E-post adresse for PDF faktura:</t>
  </si>
  <si>
    <t>Fakturaform:</t>
  </si>
  <si>
    <t>Sett minst ett kryss</t>
  </si>
  <si>
    <t>Årsrapport for oppdrag utført i:</t>
  </si>
  <si>
    <t>Det er røde og eller gule felt som må fylles ut korrekt. 
Rapport med gule eller røde felt blir ikke godkjent.
Sjekk også om foretaksinformasjonen er korrekt utfylt.</t>
  </si>
  <si>
    <r>
      <t xml:space="preserve">Takst
</t>
    </r>
    <r>
      <rPr>
        <b/>
        <sz val="12"/>
        <color theme="1"/>
        <rFont val="Calibri"/>
        <family val="2"/>
        <scheme val="minor"/>
      </rPr>
      <t>405-20</t>
    </r>
  </si>
  <si>
    <r>
      <t xml:space="preserve">Utført
</t>
    </r>
    <r>
      <rPr>
        <b/>
        <sz val="10"/>
        <color theme="1" tint="0.14999847407452621"/>
        <rFont val="Calibri"/>
        <family val="2"/>
        <scheme val="minor"/>
      </rPr>
      <t>FSE kurs</t>
    </r>
    <r>
      <rPr>
        <sz val="10"/>
        <color theme="1" tint="0.14999847407452621"/>
        <rFont val="Calibri"/>
        <family val="2"/>
        <scheme val="minor"/>
      </rPr>
      <t xml:space="preserve">
i 2022</t>
    </r>
  </si>
  <si>
    <r>
      <t xml:space="preserve">Oppdatert </t>
    </r>
    <r>
      <rPr>
        <b/>
        <sz val="10"/>
        <color theme="1" tint="0.14999847407452621"/>
        <rFont val="Calibri"/>
        <family val="2"/>
        <scheme val="minor"/>
      </rPr>
      <t>faglig</t>
    </r>
    <r>
      <rPr>
        <sz val="10"/>
        <color theme="1" tint="0.14999847407452621"/>
        <rFont val="Calibri"/>
        <family val="2"/>
        <scheme val="minor"/>
      </rPr>
      <t xml:space="preserve">
i 2022</t>
    </r>
  </si>
  <si>
    <r>
      <rPr>
        <b/>
        <sz val="14"/>
        <color theme="1"/>
        <rFont val="Calibri"/>
        <family val="2"/>
        <scheme val="minor"/>
      </rPr>
      <t xml:space="preserve">Instruksjon for utfylling av årsrapport: 
</t>
    </r>
    <r>
      <rPr>
        <b/>
        <sz val="12"/>
        <color theme="1"/>
        <rFont val="Calibri"/>
        <family val="2"/>
        <scheme val="minor"/>
      </rPr>
      <t>NB! Flere felt er passordbeskyttet. Disse skal altså ikke skrives i. Det gjelder alle linjer til og med 5 og hele kolonnene B,C,D,E,F,G og H. Det er ikke nødvendig med et passord for å få fylt ut rapporten.</t>
    </r>
    <r>
      <rPr>
        <sz val="9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1.  Sertifikatnummerene fra mottatt e-post kopieres inn i dette regnearket ved å stå i felt A6. Sertifikatnummerene blir da automatisk ført inn i arket "Liste over oppdrag"</t>
    </r>
    <r>
      <rPr>
        <sz val="14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
2.  Gå til "Liste over oppdrag" og fyll inn oppdrag og timer per kontrollør</t>
    </r>
    <r>
      <rPr>
        <sz val="14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
3.  Sørg for at ingen felter i dette arket eller i "Liste over oppdrag" er merket </t>
    </r>
    <r>
      <rPr>
        <b/>
        <sz val="14"/>
        <color theme="1"/>
        <rFont val="Calibri"/>
        <family val="2"/>
        <scheme val="minor"/>
      </rPr>
      <t>røde</t>
    </r>
    <r>
      <rPr>
        <sz val="11"/>
        <color theme="1"/>
        <rFont val="Calibri"/>
        <family val="2"/>
        <scheme val="minor"/>
      </rPr>
      <t xml:space="preserve"> eller </t>
    </r>
    <r>
      <rPr>
        <b/>
        <sz val="14"/>
        <color theme="1"/>
        <rFont val="Calibri"/>
        <family val="2"/>
        <scheme val="minor"/>
      </rPr>
      <t>gule</t>
    </r>
    <r>
      <rPr>
        <sz val="11"/>
        <color theme="1"/>
        <rFont val="Calibri"/>
        <family val="2"/>
        <scheme val="minor"/>
      </rPr>
      <t xml:space="preserve">. Da er din informasjonen mangelfull og rapporten blir ikke godkjent.
4.  Hvis det er mangelfull informasjon i "Liste over oppdrag" dukker det opp </t>
    </r>
    <r>
      <rPr>
        <b/>
        <sz val="14"/>
        <color theme="1"/>
        <rFont val="Calibri"/>
        <family val="2"/>
        <scheme val="minor"/>
      </rPr>
      <t>grønne</t>
    </r>
    <r>
      <rPr>
        <sz val="11"/>
        <color theme="1"/>
        <rFont val="Calibri"/>
        <family val="2"/>
        <scheme val="minor"/>
      </rPr>
      <t xml:space="preserve"> felt i kolonne B, C, D, E, F, G eller H. Hvilken kolonne avhenger av type sertifikat. 
      Manglende informasjon i </t>
    </r>
    <r>
      <rPr>
        <b/>
        <sz val="14"/>
        <color theme="1"/>
        <rFont val="Calibri"/>
        <family val="2"/>
        <scheme val="minor"/>
      </rPr>
      <t>grønne</t>
    </r>
    <r>
      <rPr>
        <sz val="11"/>
        <color theme="1"/>
        <rFont val="Calibri"/>
        <family val="2"/>
        <scheme val="minor"/>
      </rPr>
      <t xml:space="preserve"> felt kan medføre at sertifikatet suspenderes. Informasjonsmangelen må forklares med valg av alternativ i kolonne K med eventuelt forklarende tekst i kommentarfeltet. Det samme gjelder ved for liten aktivitet.
5.  Manglende avkrysning i </t>
    </r>
    <r>
      <rPr>
        <b/>
        <sz val="14"/>
        <color theme="1"/>
        <rFont val="Calibri"/>
        <family val="2"/>
        <scheme val="minor"/>
      </rPr>
      <t xml:space="preserve">gule </t>
    </r>
    <r>
      <rPr>
        <sz val="11"/>
        <color theme="1"/>
        <rFont val="Calibri"/>
        <family val="2"/>
        <scheme val="minor"/>
      </rPr>
      <t xml:space="preserve">felt i kolonne I og kolonne J, kan medføre at sertifikat suspenderes. I og J er her.           </t>
    </r>
    <r>
      <rPr>
        <b/>
        <sz val="11"/>
        <color rgb="FFC00000"/>
        <rFont val="Calibri"/>
        <family val="2"/>
      </rPr>
      <t xml:space="preserve">                                      </t>
    </r>
    <r>
      <rPr>
        <b/>
        <sz val="11"/>
        <color theme="9" tint="-0.249977111117893"/>
        <rFont val="Calibri"/>
        <family val="2"/>
      </rPr>
      <t xml:space="preserve">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
6.  Når ingen felt er </t>
    </r>
    <r>
      <rPr>
        <b/>
        <sz val="14"/>
        <color theme="1"/>
        <rFont val="Calibri"/>
        <family val="2"/>
        <scheme val="minor"/>
      </rPr>
      <t>røde</t>
    </r>
    <r>
      <rPr>
        <sz val="11"/>
        <color theme="1"/>
        <rFont val="Calibri"/>
        <family val="2"/>
        <scheme val="minor"/>
      </rPr>
      <t xml:space="preserve"> kan du sende inn rapporten til </t>
    </r>
    <r>
      <rPr>
        <sz val="11"/>
        <color rgb="FF0070C0"/>
        <rFont val="Calibri"/>
        <family val="2"/>
        <scheme val="minor"/>
      </rPr>
      <t>personell@nemko.com</t>
    </r>
    <r>
      <rPr>
        <sz val="11"/>
        <color theme="1"/>
        <rFont val="Calibri"/>
        <family val="2"/>
        <scheme val="minor"/>
      </rPr>
      <t xml:space="preserve">.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sz val="11"/>
        <color theme="1"/>
        <rFont val="Calibri"/>
        <family val="2"/>
      </rPr>
      <t xml:space="preserve">                                                         </t>
    </r>
    <r>
      <rPr>
        <b/>
        <sz val="11"/>
        <color theme="9" tint="-0.249977111117893"/>
        <rFont val="Calibri"/>
        <family val="2"/>
      </rPr>
      <t xml:space="preserve">                                                                                                                  </t>
    </r>
  </si>
  <si>
    <t>Evt. fakturaref./bestillingsnr.</t>
  </si>
  <si>
    <t>Må fylles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</si>
</sst>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149967955565050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149967955565050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theme="1"/>
      <name val="Calibri"/>
      <family val="2"/>
    </font>
    <font>
      <sz val="9"/>
      <color rgb="FFFF0000"/>
      <name val="Calibri"/>
      <family val="2"/>
      <scheme val="minor"/>
    </font>
    <font>
      <b/>
      <u/>
      <sz val="10"/>
      <color theme="1" tint="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 tint="0.1499679555650502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 tint="0.14996795556505021"/>
      <name val="Calibri"/>
      <family val="2"/>
    </font>
    <font>
      <b/>
      <sz val="4"/>
      <color theme="1"/>
      <name val="Calibri"/>
      <family val="2"/>
      <scheme val="minor"/>
    </font>
    <font>
      <b/>
      <sz val="9"/>
      <color theme="1" tint="0.1499984740745262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1"/>
      <color rgb="FFC00000"/>
      <name val="Calibri"/>
      <family val="2"/>
    </font>
    <font>
      <b/>
      <sz val="11"/>
      <color theme="9" tint="-0.249977111117893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1"/>
      <color theme="1" tint="0.14999847407452621"/>
      <name val="Calibri"/>
      <family val="2"/>
      <scheme val="minor"/>
    </font>
    <font>
      <b/>
      <sz val="28"/>
      <color theme="1" tint="0.1499984740745262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3" tint="0.80001220740379042"/>
        </stop>
        <stop position="1">
          <color theme="3" tint="0.40000610370189521"/>
        </stop>
      </gradientFill>
    </fill>
    <fill>
      <gradientFill degree="90">
        <stop position="0">
          <color theme="0"/>
        </stop>
        <stop position="0.5">
          <color rgb="FFFFABAB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FFFF66"/>
        </stop>
      </gradientFill>
    </fill>
    <fill>
      <patternFill patternType="solid">
        <fgColor theme="0" tint="-4.9989318521683403E-2"/>
        <bgColor indexed="64"/>
      </patternFill>
    </fill>
    <fill>
      <patternFill patternType="gray125">
        <fgColor theme="1"/>
        <bgColor theme="8" tint="0.79989013336588644"/>
      </patternFill>
    </fill>
    <fill>
      <patternFill patternType="gray125">
        <fgColor theme="1" tint="0.499984740745262"/>
        <bgColor theme="8" tint="0.79982909634693444"/>
      </patternFill>
    </fill>
    <fill>
      <patternFill patternType="gray125">
        <fgColor theme="1"/>
        <bgColor theme="0" tint="-4.9989318521683403E-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125">
        <fgColor theme="1"/>
        <bgColor theme="0" tint="-0.14996795556505021"/>
      </patternFill>
    </fill>
    <fill>
      <gradientFill degree="315">
        <stop position="0">
          <color theme="0"/>
        </stop>
        <stop position="1">
          <color theme="4" tint="0.59999389629810485"/>
        </stop>
      </gradientFill>
    </fill>
    <fill>
      <patternFill patternType="solid">
        <fgColor rgb="FFFFABA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gray125">
        <fgColor theme="0" tint="-0.24994659260841701"/>
        <bgColor theme="8" tint="0.79985961485641044"/>
      </patternFill>
    </fill>
    <fill>
      <patternFill patternType="solid">
        <fgColor rgb="FF92D050"/>
        <bgColor indexed="64"/>
      </patternFill>
    </fill>
  </fills>
  <borders count="1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59996337778862885"/>
      </bottom>
      <diagonal/>
    </border>
    <border>
      <left style="thin">
        <color auto="1"/>
      </left>
      <right style="thin">
        <color auto="1"/>
      </right>
      <top style="thin">
        <color theme="4" tint="0.59996337778862885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59996337778862885"/>
      </bottom>
      <diagonal/>
    </border>
    <border>
      <left style="thin">
        <color auto="1"/>
      </left>
      <right style="thin">
        <color auto="1"/>
      </right>
      <top style="thin">
        <color theme="3" tint="0.59996337778862885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theme="3" tint="0.3999450666829432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/>
      <top style="thin">
        <color theme="3" tint="0.3999450666829432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2" tint="-0.24994659260841701"/>
      </bottom>
      <diagonal/>
    </border>
    <border>
      <left/>
      <right style="thin">
        <color auto="1"/>
      </right>
      <top style="thin">
        <color theme="2" tint="-0.24994659260841701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5" tint="0.59996337778862885"/>
      </bottom>
      <diagonal/>
    </border>
    <border>
      <left style="thin">
        <color theme="1"/>
      </left>
      <right style="thin">
        <color theme="1"/>
      </right>
      <top style="thin">
        <color theme="5" tint="0.59996337778862885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theme="3" tint="0.59996337778862885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theme="3" tint="0.59996337778862885"/>
      </bottom>
      <diagonal/>
    </border>
    <border>
      <left style="double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theme="3" tint="0.399945066682943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1"/>
      </bottom>
      <diagonal/>
    </border>
    <border>
      <left/>
      <right/>
      <top/>
      <bottom style="thin">
        <color theme="9" tint="-0.24994659260841701"/>
      </bottom>
      <diagonal/>
    </border>
    <border>
      <left style="double">
        <color auto="1"/>
      </left>
      <right/>
      <top style="thick">
        <color theme="0" tint="-0.499984740745262"/>
      </top>
      <bottom/>
      <diagonal/>
    </border>
    <border>
      <left/>
      <right style="double">
        <color auto="1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double">
        <color auto="1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2" tint="-0.499984740745262"/>
      </left>
      <right/>
      <top style="thick">
        <color theme="2" tint="-0.499984740745262"/>
      </top>
      <bottom/>
      <diagonal/>
    </border>
    <border>
      <left/>
      <right/>
      <top style="thick">
        <color theme="2" tint="-0.499984740745262"/>
      </top>
      <bottom/>
      <diagonal/>
    </border>
    <border>
      <left/>
      <right style="thick">
        <color theme="2" tint="-0.499984740745262"/>
      </right>
      <top style="thick">
        <color theme="2" tint="-0.499984740745262"/>
      </top>
      <bottom/>
      <diagonal/>
    </border>
    <border>
      <left style="thick">
        <color theme="2" tint="-0.499984740745262"/>
      </left>
      <right/>
      <top/>
      <bottom/>
      <diagonal/>
    </border>
    <border>
      <left/>
      <right style="thick">
        <color theme="2" tint="-0.499984740745262"/>
      </right>
      <top/>
      <bottom/>
      <diagonal/>
    </border>
    <border>
      <left style="thick">
        <color theme="2" tint="-0.499984740745262"/>
      </left>
      <right/>
      <top/>
      <bottom style="thin">
        <color theme="9" tint="-0.24994659260841701"/>
      </bottom>
      <diagonal/>
    </border>
    <border>
      <left/>
      <right style="thick">
        <color theme="2" tint="-0.499984740745262"/>
      </right>
      <top/>
      <bottom style="thin">
        <color theme="9" tint="-0.24994659260841701"/>
      </bottom>
      <diagonal/>
    </border>
    <border>
      <left style="thick">
        <color theme="2" tint="-0.499984740745262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ck">
        <color theme="2" tint="-0.499984740745262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2" tint="-0.499984740745262"/>
      </left>
      <right/>
      <top style="thin">
        <color theme="9" tint="-0.24994659260841701"/>
      </top>
      <bottom style="thin">
        <color theme="1"/>
      </bottom>
      <diagonal/>
    </border>
    <border>
      <left style="thick">
        <color theme="2" tint="-0.499984740745262"/>
      </left>
      <right/>
      <top/>
      <bottom style="thin">
        <color theme="1"/>
      </bottom>
      <diagonal/>
    </border>
    <border>
      <left style="thin">
        <color theme="9" tint="0.39994506668294322"/>
      </left>
      <right style="thick">
        <color theme="2" tint="-0.499984740745262"/>
      </right>
      <top/>
      <bottom style="thin">
        <color theme="9" tint="0.39994506668294322"/>
      </bottom>
      <diagonal/>
    </border>
    <border>
      <left style="thick">
        <color theme="2" tint="-0.499984740745262"/>
      </left>
      <right/>
      <top/>
      <bottom style="thick">
        <color theme="2" tint="-0.49998474074526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ck">
        <color theme="2" tint="-0.499984740745262"/>
      </bottom>
      <diagonal/>
    </border>
    <border>
      <left style="thin">
        <color theme="9" tint="0.39994506668294322"/>
      </left>
      <right style="thick">
        <color theme="2" tint="-0.499984740745262"/>
      </right>
      <top style="thin">
        <color theme="9" tint="0.39994506668294322"/>
      </top>
      <bottom style="thick">
        <color theme="2" tint="-0.499984740745262"/>
      </bottom>
      <diagonal/>
    </border>
    <border>
      <left style="thin">
        <color theme="1"/>
      </left>
      <right/>
      <top style="thin">
        <color theme="9" tint="-0.24994659260841701"/>
      </top>
      <bottom style="thin">
        <color theme="1"/>
      </bottom>
      <diagonal/>
    </border>
    <border>
      <left style="thin">
        <color theme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1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1"/>
      </left>
      <right style="thin">
        <color theme="9" tint="0.39994506668294322"/>
      </right>
      <top style="thin">
        <color theme="9" tint="0.39994506668294322"/>
      </top>
      <bottom style="thick">
        <color theme="2" tint="-0.499984740745262"/>
      </bottom>
      <diagonal/>
    </border>
    <border>
      <left style="double">
        <color auto="1"/>
      </left>
      <right/>
      <top style="thin">
        <color auto="1"/>
      </top>
      <bottom style="thin">
        <color theme="3" tint="0.79998168889431442"/>
      </bottom>
      <diagonal/>
    </border>
    <border>
      <left style="double">
        <color auto="1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 style="double">
        <color auto="1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auto="1"/>
      </left>
      <right style="double">
        <color auto="1"/>
      </right>
      <top style="thick">
        <color theme="0" tint="-0.499984740745262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ck">
        <color theme="2" tint="-0.499984740745262"/>
      </left>
      <right style="thin">
        <color theme="1"/>
      </right>
      <top style="thin">
        <color theme="9" tint="0.3999450666829432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 style="thin">
        <color theme="1"/>
      </right>
      <top style="thick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1"/>
      </right>
      <top/>
      <bottom/>
      <diagonal/>
    </border>
    <border>
      <left style="double">
        <color theme="0" tint="-0.499984740745262"/>
      </left>
      <right style="thin">
        <color theme="1"/>
      </right>
      <top/>
      <bottom style="thin">
        <color theme="5" tint="0.59996337778862885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 style="thin">
        <color auto="1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auto="1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auto="1"/>
      </left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 style="thick">
        <color theme="2" tint="-0.49998474074526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ck">
        <color theme="2" tint="-0.49998474074526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 style="double">
        <color auto="1"/>
      </right>
      <top style="thin">
        <color theme="3" tint="0.79998168889431442"/>
      </top>
      <bottom/>
      <diagonal/>
    </border>
    <border>
      <left style="double">
        <color auto="1"/>
      </left>
      <right style="thin">
        <color auto="1"/>
      </right>
      <top style="thin">
        <color theme="3" tint="0.59996337778862885"/>
      </top>
      <bottom/>
      <diagonal/>
    </border>
    <border>
      <left style="thin">
        <color auto="1"/>
      </left>
      <right style="double">
        <color auto="1"/>
      </right>
      <top style="thin">
        <color theme="3" tint="0.59996337778862885"/>
      </top>
      <bottom/>
      <diagonal/>
    </border>
    <border>
      <left style="double">
        <color auto="1"/>
      </left>
      <right style="thin">
        <color auto="1"/>
      </right>
      <top style="thin">
        <color theme="3" tint="0.39994506668294322"/>
      </top>
      <bottom/>
      <diagonal/>
    </border>
    <border>
      <left style="thin">
        <color auto="1"/>
      </left>
      <right style="double">
        <color auto="1"/>
      </right>
      <top style="thin">
        <color theme="3" tint="0.39994506668294322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1"/>
      </right>
      <top style="thin">
        <color theme="5" tint="0.59996337778862885"/>
      </top>
      <bottom/>
      <diagonal/>
    </border>
    <border>
      <left style="double">
        <color auto="1"/>
      </left>
      <right style="double">
        <color auto="1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auto="1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 style="thin">
        <color auto="1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double">
        <color auto="1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double">
        <color auto="1"/>
      </right>
      <top/>
      <bottom/>
      <diagonal/>
    </border>
    <border>
      <left style="thick">
        <color theme="0" tint="-0.499984740745262"/>
      </left>
      <right style="double">
        <color auto="1"/>
      </right>
      <top/>
      <bottom style="thick">
        <color theme="0" tint="-0.499984740745262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ck">
        <color theme="0" tint="-0.499984740745262"/>
      </bottom>
      <diagonal/>
    </border>
    <border>
      <left style="thin">
        <color theme="1"/>
      </left>
      <right style="thick">
        <color theme="0" tint="-0.499984740745262"/>
      </right>
      <top style="thin">
        <color theme="2" tint="-0.24994659260841701"/>
      </top>
      <bottom/>
      <diagonal/>
    </border>
    <border>
      <left style="thin">
        <color theme="1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theme="1"/>
      </left>
      <right style="thin">
        <color theme="4" tint="-0.24994659260841701"/>
      </right>
      <top style="thin">
        <color theme="1"/>
      </top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1"/>
      </top>
      <bottom style="thin">
        <color theme="1"/>
      </bottom>
      <diagonal/>
    </border>
    <border>
      <left style="thin">
        <color theme="4" tint="-0.2499465926084170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1"/>
      </left>
      <right style="thick">
        <color theme="0" tint="-0.499984740745262"/>
      </right>
      <top style="thick">
        <color theme="0" tint="-0.499984740745262"/>
      </top>
      <bottom/>
      <diagonal/>
    </border>
    <border>
      <left/>
      <right/>
      <top/>
      <bottom style="thin">
        <color theme="8" tint="0.59996337778862885"/>
      </bottom>
      <diagonal/>
    </border>
    <border>
      <left/>
      <right style="double">
        <color auto="1"/>
      </right>
      <top/>
      <bottom style="thick">
        <color theme="0" tint="-0.499984740745262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0" fillId="10" borderId="2" xfId="0" applyFill="1" applyBorder="1" applyProtection="1">
      <protection locked="0"/>
    </xf>
    <xf numFmtId="0" fontId="4" fillId="11" borderId="4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12" borderId="20" xfId="0" applyFont="1" applyFill="1" applyBorder="1" applyAlignment="1">
      <alignment horizontal="center" vertical="center" wrapText="1"/>
    </xf>
    <xf numFmtId="0" fontId="2" fillId="14" borderId="32" xfId="0" applyFont="1" applyFill="1" applyBorder="1" applyAlignment="1">
      <alignment horizontal="center" vertical="center" wrapText="1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4" borderId="40" xfId="0" applyFill="1" applyBorder="1" applyAlignment="1" applyProtection="1">
      <alignment horizontal="center" vertical="center"/>
    </xf>
    <xf numFmtId="0" fontId="0" fillId="6" borderId="40" xfId="0" applyFill="1" applyBorder="1" applyAlignment="1" applyProtection="1">
      <alignment horizontal="center" vertical="center"/>
    </xf>
    <xf numFmtId="0" fontId="0" fillId="7" borderId="40" xfId="0" applyFill="1" applyBorder="1" applyAlignment="1" applyProtection="1">
      <alignment horizontal="center" vertical="center"/>
    </xf>
    <xf numFmtId="0" fontId="0" fillId="7" borderId="41" xfId="0" applyFill="1" applyBorder="1" applyAlignment="1" applyProtection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0" fillId="0" borderId="0" xfId="0" applyFont="1"/>
    <xf numFmtId="0" fontId="2" fillId="6" borderId="44" xfId="0" applyFont="1" applyFill="1" applyBorder="1" applyAlignment="1" applyProtection="1">
      <alignment horizontal="center" vertical="top" wrapText="1"/>
      <protection hidden="1"/>
    </xf>
    <xf numFmtId="0" fontId="2" fillId="7" borderId="43" xfId="0" applyFont="1" applyFill="1" applyBorder="1" applyAlignment="1" applyProtection="1">
      <alignment horizontal="center" vertical="top" wrapText="1"/>
      <protection hidden="1"/>
    </xf>
    <xf numFmtId="0" fontId="2" fillId="7" borderId="44" xfId="0" applyFont="1" applyFill="1" applyBorder="1" applyAlignment="1" applyProtection="1">
      <alignment horizontal="center" vertical="top" wrapText="1"/>
      <protection hidden="1"/>
    </xf>
    <xf numFmtId="0" fontId="0" fillId="10" borderId="45" xfId="0" applyFill="1" applyBorder="1" applyAlignment="1" applyProtection="1">
      <alignment vertical="center" wrapText="1"/>
      <protection locked="0"/>
    </xf>
    <xf numFmtId="0" fontId="0" fillId="10" borderId="48" xfId="0" applyFill="1" applyBorder="1" applyAlignment="1" applyProtection="1">
      <alignment vertical="center" wrapText="1"/>
      <protection locked="0"/>
    </xf>
    <xf numFmtId="0" fontId="0" fillId="4" borderId="57" xfId="0" applyFill="1" applyBorder="1" applyAlignment="1" applyProtection="1">
      <alignment horizontal="center" vertical="center"/>
    </xf>
    <xf numFmtId="0" fontId="0" fillId="6" borderId="57" xfId="0" applyFill="1" applyBorder="1" applyAlignment="1" applyProtection="1">
      <alignment horizontal="center" vertical="center"/>
    </xf>
    <xf numFmtId="0" fontId="0" fillId="0" borderId="52" xfId="0" applyBorder="1" applyProtection="1"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Protection="1"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2" fillId="4" borderId="56" xfId="0" applyFont="1" applyFill="1" applyBorder="1" applyProtection="1"/>
    <xf numFmtId="0" fontId="2" fillId="6" borderId="56" xfId="0" applyFont="1" applyFill="1" applyBorder="1" applyProtection="1"/>
    <xf numFmtId="0" fontId="2" fillId="7" borderId="56" xfId="0" applyFont="1" applyFill="1" applyBorder="1" applyProtection="1"/>
    <xf numFmtId="0" fontId="2" fillId="7" borderId="58" xfId="0" applyFont="1" applyFill="1" applyBorder="1" applyProtection="1"/>
    <xf numFmtId="0" fontId="0" fillId="0" borderId="0" xfId="0" applyBorder="1" applyProtection="1">
      <protection locked="0"/>
    </xf>
    <xf numFmtId="0" fontId="2" fillId="4" borderId="65" xfId="0" applyFont="1" applyFill="1" applyBorder="1" applyProtection="1"/>
    <xf numFmtId="0" fontId="2" fillId="6" borderId="65" xfId="0" applyFont="1" applyFill="1" applyBorder="1" applyProtection="1"/>
    <xf numFmtId="0" fontId="2" fillId="7" borderId="64" xfId="0" applyFont="1" applyFill="1" applyBorder="1" applyProtection="1"/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50" xfId="0" applyBorder="1" applyProtection="1"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20" borderId="66" xfId="0" applyFill="1" applyBorder="1" applyProtection="1"/>
    <xf numFmtId="0" fontId="0" fillId="20" borderId="67" xfId="0" applyFill="1" applyBorder="1" applyProtection="1"/>
    <xf numFmtId="0" fontId="17" fillId="14" borderId="32" xfId="0" applyFont="1" applyFill="1" applyBorder="1" applyAlignment="1">
      <alignment horizontal="center" vertical="center" wrapText="1"/>
    </xf>
    <xf numFmtId="0" fontId="1" fillId="4" borderId="68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2" fillId="4" borderId="71" xfId="0" applyFont="1" applyFill="1" applyBorder="1" applyAlignment="1" applyProtection="1">
      <alignment horizontal="center" vertical="top" wrapText="1"/>
      <protection hidden="1"/>
    </xf>
    <xf numFmtId="0" fontId="2" fillId="6" borderId="43" xfId="0" applyFont="1" applyFill="1" applyBorder="1" applyAlignment="1" applyProtection="1">
      <alignment horizontal="center" vertical="top" wrapText="1"/>
      <protection hidden="1"/>
    </xf>
    <xf numFmtId="0" fontId="13" fillId="10" borderId="80" xfId="0" applyFont="1" applyFill="1" applyBorder="1" applyAlignment="1" applyProtection="1">
      <alignment vertical="center"/>
      <protection locked="0"/>
    </xf>
    <xf numFmtId="0" fontId="13" fillId="10" borderId="81" xfId="0" applyFont="1" applyFill="1" applyBorder="1" applyAlignment="1" applyProtection="1">
      <alignment vertical="center"/>
      <protection locked="0"/>
    </xf>
    <xf numFmtId="0" fontId="0" fillId="0" borderId="82" xfId="0" applyFill="1" applyBorder="1" applyAlignment="1" applyProtection="1">
      <alignment horizontal="center" vertical="center"/>
      <protection locked="0"/>
    </xf>
    <xf numFmtId="0" fontId="0" fillId="0" borderId="83" xfId="0" applyFill="1" applyBorder="1" applyAlignment="1" applyProtection="1">
      <alignment horizontal="center" vertical="center"/>
      <protection locked="0"/>
    </xf>
    <xf numFmtId="0" fontId="0" fillId="0" borderId="84" xfId="0" applyFill="1" applyBorder="1" applyAlignment="1" applyProtection="1">
      <alignment horizontal="center" vertical="center"/>
      <protection locked="0"/>
    </xf>
    <xf numFmtId="0" fontId="0" fillId="0" borderId="85" xfId="0" applyFill="1" applyBorder="1" applyAlignment="1" applyProtection="1">
      <alignment horizontal="center" vertical="center"/>
      <protection locked="0"/>
    </xf>
    <xf numFmtId="0" fontId="2" fillId="7" borderId="59" xfId="0" applyFont="1" applyFill="1" applyBorder="1" applyProtection="1"/>
    <xf numFmtId="0" fontId="0" fillId="0" borderId="87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20" borderId="74" xfId="0" applyFill="1" applyBorder="1" applyProtection="1">
      <protection hidden="1"/>
    </xf>
    <xf numFmtId="0" fontId="0" fillId="20" borderId="73" xfId="0" applyFill="1" applyBorder="1" applyAlignment="1" applyProtection="1">
      <alignment horizontal="center" vertical="center"/>
      <protection hidden="1"/>
    </xf>
    <xf numFmtId="0" fontId="0" fillId="20" borderId="39" xfId="0" applyFill="1" applyBorder="1" applyAlignment="1" applyProtection="1">
      <alignment horizontal="center" vertical="center"/>
      <protection hidden="1"/>
    </xf>
    <xf numFmtId="0" fontId="0" fillId="20" borderId="60" xfId="0" applyFill="1" applyBorder="1" applyAlignment="1" applyProtection="1">
      <alignment horizontal="center" vertical="center"/>
      <protection hidden="1"/>
    </xf>
    <xf numFmtId="0" fontId="5" fillId="4" borderId="92" xfId="0" applyFont="1" applyFill="1" applyBorder="1" applyAlignment="1" applyProtection="1">
      <alignment horizontal="center" vertical="center" wrapText="1"/>
      <protection hidden="1"/>
    </xf>
    <xf numFmtId="0" fontId="5" fillId="3" borderId="93" xfId="0" applyFont="1" applyFill="1" applyBorder="1" applyAlignment="1" applyProtection="1">
      <alignment horizontal="center" vertical="center" wrapText="1"/>
      <protection hidden="1"/>
    </xf>
    <xf numFmtId="0" fontId="5" fillId="3" borderId="94" xfId="0" applyFont="1" applyFill="1" applyBorder="1" applyAlignment="1" applyProtection="1">
      <alignment horizontal="center" vertical="center" wrapText="1"/>
      <protection hidden="1"/>
    </xf>
    <xf numFmtId="0" fontId="5" fillId="5" borderId="95" xfId="0" applyFont="1" applyFill="1" applyBorder="1" applyAlignment="1" applyProtection="1">
      <alignment horizontal="center" vertical="center" wrapText="1"/>
      <protection hidden="1"/>
    </xf>
    <xf numFmtId="0" fontId="5" fillId="5" borderId="96" xfId="0" applyFont="1" applyFill="1" applyBorder="1" applyAlignment="1" applyProtection="1">
      <alignment horizontal="center" vertical="center" wrapText="1"/>
      <protection hidden="1"/>
    </xf>
    <xf numFmtId="0" fontId="5" fillId="16" borderId="97" xfId="0" applyFont="1" applyFill="1" applyBorder="1" applyAlignment="1" applyProtection="1">
      <alignment horizontal="center" vertical="center" wrapText="1"/>
      <protection hidden="1"/>
    </xf>
    <xf numFmtId="0" fontId="5" fillId="16" borderId="98" xfId="0" applyFont="1" applyFill="1" applyBorder="1" applyAlignment="1" applyProtection="1">
      <alignment horizontal="center" vertical="center" wrapText="1"/>
      <protection hidden="1"/>
    </xf>
    <xf numFmtId="0" fontId="6" fillId="8" borderId="99" xfId="0" applyFont="1" applyFill="1" applyBorder="1" applyAlignment="1" applyProtection="1">
      <alignment vertical="center" wrapText="1"/>
      <protection hidden="1"/>
    </xf>
    <xf numFmtId="0" fontId="0" fillId="0" borderId="103" xfId="0" applyFill="1" applyBorder="1" applyAlignment="1" applyProtection="1">
      <alignment horizontal="center" vertical="center"/>
      <protection locked="0"/>
    </xf>
    <xf numFmtId="0" fontId="0" fillId="0" borderId="104" xfId="0" applyFill="1" applyBorder="1" applyAlignment="1" applyProtection="1">
      <alignment horizontal="center" vertical="center"/>
      <protection locked="0"/>
    </xf>
    <xf numFmtId="0" fontId="13" fillId="10" borderId="105" xfId="0" applyFont="1" applyFill="1" applyBorder="1" applyAlignment="1" applyProtection="1">
      <alignment vertical="center"/>
      <protection locked="0"/>
    </xf>
    <xf numFmtId="0" fontId="0" fillId="10" borderId="91" xfId="0" applyFill="1" applyBorder="1" applyAlignment="1" applyProtection="1">
      <alignment vertical="center" wrapText="1"/>
      <protection locked="0"/>
    </xf>
    <xf numFmtId="0" fontId="0" fillId="10" borderId="0" xfId="0" applyFill="1" applyProtection="1">
      <protection locked="0"/>
    </xf>
    <xf numFmtId="0" fontId="0" fillId="0" borderId="36" xfId="0" applyFont="1" applyBorder="1" applyAlignment="1" applyProtection="1">
      <alignment vertical="center"/>
      <protection locked="0"/>
    </xf>
    <xf numFmtId="1" fontId="2" fillId="0" borderId="0" xfId="0" applyNumberFormat="1" applyFont="1"/>
    <xf numFmtId="0" fontId="2" fillId="0" borderId="0" xfId="0" applyFont="1"/>
    <xf numFmtId="0" fontId="2" fillId="13" borderId="37" xfId="0" applyFont="1" applyFill="1" applyBorder="1" applyAlignment="1">
      <alignment horizontal="center" vertical="center" wrapText="1"/>
    </xf>
    <xf numFmtId="0" fontId="17" fillId="13" borderId="37" xfId="0" applyFont="1" applyFill="1" applyBorder="1" applyAlignment="1">
      <alignment horizontal="center" vertical="center" wrapText="1"/>
    </xf>
    <xf numFmtId="0" fontId="2" fillId="14" borderId="37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 vertical="top" wrapText="1"/>
    </xf>
    <xf numFmtId="0" fontId="21" fillId="4" borderId="19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12" borderId="22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21" fillId="13" borderId="22" xfId="0" applyFont="1" applyFill="1" applyBorder="1" applyAlignment="1">
      <alignment horizontal="center" vertical="center"/>
    </xf>
    <xf numFmtId="0" fontId="27" fillId="13" borderId="22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21" fillId="14" borderId="22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27" fillId="14" borderId="0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8" fillId="4" borderId="6" xfId="0" applyFont="1" applyFill="1" applyBorder="1" applyAlignment="1" applyProtection="1">
      <alignment horizontal="center" vertical="center" wrapText="1"/>
      <protection locked="0"/>
    </xf>
    <xf numFmtId="0" fontId="28" fillId="4" borderId="36" xfId="0" applyFont="1" applyFill="1" applyBorder="1" applyAlignment="1" applyProtection="1">
      <alignment horizontal="center" vertical="center" wrapText="1"/>
      <protection locked="0"/>
    </xf>
    <xf numFmtId="0" fontId="28" fillId="3" borderId="8" xfId="0" applyFont="1" applyFill="1" applyBorder="1" applyAlignment="1" applyProtection="1">
      <alignment horizontal="center" vertical="center" wrapText="1"/>
      <protection locked="0"/>
    </xf>
    <xf numFmtId="0" fontId="28" fillId="3" borderId="36" xfId="0" applyFont="1" applyFill="1" applyBorder="1" applyAlignment="1" applyProtection="1">
      <alignment horizontal="center" vertical="center" wrapText="1"/>
      <protection locked="0"/>
    </xf>
    <xf numFmtId="0" fontId="17" fillId="3" borderId="36" xfId="0" applyFont="1" applyFill="1" applyBorder="1" applyAlignment="1" applyProtection="1">
      <alignment horizontal="center" vertical="center" wrapText="1"/>
      <protection locked="0"/>
    </xf>
    <xf numFmtId="0" fontId="28" fillId="5" borderId="10" xfId="0" applyFont="1" applyFill="1" applyBorder="1" applyAlignment="1" applyProtection="1">
      <alignment horizontal="center" vertical="center" wrapText="1"/>
      <protection locked="0"/>
    </xf>
    <xf numFmtId="0" fontId="28" fillId="5" borderId="12" xfId="0" applyFont="1" applyFill="1" applyBorder="1" applyAlignment="1" applyProtection="1">
      <alignment horizontal="center" vertical="center" wrapText="1"/>
      <protection locked="0"/>
    </xf>
    <xf numFmtId="0" fontId="28" fillId="5" borderId="38" xfId="0" applyFont="1" applyFill="1" applyBorder="1" applyAlignment="1" applyProtection="1">
      <alignment horizontal="center" vertical="center" wrapText="1"/>
      <protection locked="0"/>
    </xf>
    <xf numFmtId="0" fontId="17" fillId="5" borderId="38" xfId="0" applyFont="1" applyFill="1" applyBorder="1" applyAlignment="1" applyProtection="1">
      <alignment horizontal="center" vertical="center" wrapText="1"/>
      <protection locked="0"/>
    </xf>
    <xf numFmtId="0" fontId="2" fillId="5" borderId="38" xfId="0" applyFont="1" applyFill="1" applyBorder="1" applyAlignment="1" applyProtection="1">
      <alignment horizontal="center" vertical="center" wrapText="1"/>
      <protection locked="0"/>
    </xf>
    <xf numFmtId="0" fontId="25" fillId="8" borderId="18" xfId="0" applyFont="1" applyFill="1" applyBorder="1" applyAlignment="1" applyProtection="1">
      <alignment vertical="center" wrapText="1"/>
      <protection locked="0"/>
    </xf>
    <xf numFmtId="0" fontId="25" fillId="8" borderId="38" xfId="0" applyFont="1" applyFill="1" applyBorder="1" applyAlignment="1" applyProtection="1">
      <alignment vertical="center" wrapText="1"/>
      <protection locked="0"/>
    </xf>
    <xf numFmtId="0" fontId="28" fillId="9" borderId="14" xfId="0" applyFont="1" applyFill="1" applyBorder="1" applyAlignment="1" applyProtection="1">
      <alignment vertical="center" wrapText="1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11" borderId="2" xfId="0" applyFont="1" applyFill="1" applyBorder="1" applyProtection="1">
      <protection locked="0"/>
    </xf>
    <xf numFmtId="0" fontId="2" fillId="10" borderId="2" xfId="0" applyFont="1" applyFill="1" applyBorder="1" applyProtection="1">
      <protection locked="0"/>
    </xf>
    <xf numFmtId="1" fontId="2" fillId="10" borderId="0" xfId="0" applyNumberFormat="1" applyFont="1" applyFill="1" applyProtection="1">
      <protection locked="0"/>
    </xf>
    <xf numFmtId="1" fontId="2" fillId="10" borderId="2" xfId="0" applyNumberFormat="1" applyFont="1" applyFill="1" applyBorder="1" applyProtection="1">
      <protection locked="0"/>
    </xf>
    <xf numFmtId="1" fontId="2" fillId="4" borderId="2" xfId="0" applyNumberFormat="1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1" fontId="1" fillId="7" borderId="26" xfId="0" applyNumberFormat="1" applyFont="1" applyFill="1" applyBorder="1" applyAlignment="1" applyProtection="1">
      <alignment horizontal="center" vertical="center"/>
      <protection hidden="1"/>
    </xf>
    <xf numFmtId="1" fontId="1" fillId="7" borderId="27" xfId="0" applyNumberFormat="1" applyFont="1" applyFill="1" applyBorder="1" applyAlignment="1" applyProtection="1">
      <alignment horizontal="center" vertical="center"/>
      <protection hidden="1"/>
    </xf>
    <xf numFmtId="1" fontId="1" fillId="6" borderId="27" xfId="0" applyNumberFormat="1" applyFont="1" applyFill="1" applyBorder="1" applyAlignment="1" applyProtection="1">
      <alignment horizontal="center" vertical="center"/>
      <protection hidden="1"/>
    </xf>
    <xf numFmtId="1" fontId="1" fillId="6" borderId="26" xfId="0" applyNumberFormat="1" applyFont="1" applyFill="1" applyBorder="1" applyAlignment="1" applyProtection="1">
      <alignment horizontal="center" vertical="center"/>
      <protection hidden="1"/>
    </xf>
    <xf numFmtId="1" fontId="1" fillId="4" borderId="72" xfId="0" applyNumberFormat="1" applyFont="1" applyFill="1" applyBorder="1" applyAlignment="1" applyProtection="1">
      <alignment horizontal="center" vertical="center"/>
      <protection hidden="1"/>
    </xf>
    <xf numFmtId="0" fontId="2" fillId="24" borderId="71" xfId="0" applyFont="1" applyFill="1" applyBorder="1" applyAlignment="1" applyProtection="1">
      <alignment horizontal="center" vertical="top" wrapText="1"/>
      <protection hidden="1"/>
    </xf>
    <xf numFmtId="1" fontId="1" fillId="24" borderId="72" xfId="0" applyNumberFormat="1" applyFont="1" applyFill="1" applyBorder="1" applyAlignment="1" applyProtection="1">
      <alignment horizontal="center" vertical="center"/>
      <protection hidden="1"/>
    </xf>
    <xf numFmtId="0" fontId="2" fillId="25" borderId="71" xfId="0" applyFont="1" applyFill="1" applyBorder="1" applyAlignment="1" applyProtection="1">
      <alignment horizontal="center" vertical="top" wrapText="1"/>
      <protection hidden="1"/>
    </xf>
    <xf numFmtId="1" fontId="1" fillId="25" borderId="72" xfId="0" applyNumberFormat="1" applyFont="1" applyFill="1" applyBorder="1" applyAlignment="1" applyProtection="1">
      <alignment horizontal="center" vertical="center"/>
      <protection hidden="1"/>
    </xf>
    <xf numFmtId="0" fontId="10" fillId="24" borderId="109" xfId="0" applyFont="1" applyFill="1" applyBorder="1" applyAlignment="1" applyProtection="1">
      <alignment horizontal="center" vertical="center" wrapText="1"/>
      <protection hidden="1"/>
    </xf>
    <xf numFmtId="0" fontId="5" fillId="24" borderId="110" xfId="0" applyFont="1" applyFill="1" applyBorder="1" applyAlignment="1" applyProtection="1">
      <alignment horizontal="center" vertical="center" wrapText="1"/>
      <protection hidden="1"/>
    </xf>
    <xf numFmtId="0" fontId="1" fillId="25" borderId="109" xfId="0" applyFont="1" applyFill="1" applyBorder="1" applyAlignment="1" applyProtection="1">
      <alignment horizontal="center" vertical="center" wrapText="1"/>
      <protection hidden="1"/>
    </xf>
    <xf numFmtId="0" fontId="5" fillId="25" borderId="110" xfId="0" applyFont="1" applyFill="1" applyBorder="1" applyAlignment="1" applyProtection="1">
      <alignment horizontal="center" vertical="center" wrapText="1"/>
      <protection hidden="1"/>
    </xf>
    <xf numFmtId="0" fontId="7" fillId="27" borderId="59" xfId="0" applyFont="1" applyFill="1" applyBorder="1" applyAlignment="1" applyProtection="1">
      <alignment horizontal="left" wrapText="1"/>
      <protection hidden="1"/>
    </xf>
    <xf numFmtId="0" fontId="0" fillId="0" borderId="0" xfId="0" applyAlignment="1" applyProtection="1">
      <alignment wrapText="1"/>
      <protection hidden="1"/>
    </xf>
    <xf numFmtId="0" fontId="38" fillId="12" borderId="36" xfId="0" applyFont="1" applyFill="1" applyBorder="1" applyAlignment="1" applyProtection="1">
      <alignment vertical="center"/>
      <protection locked="0"/>
    </xf>
    <xf numFmtId="0" fontId="0" fillId="28" borderId="36" xfId="0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0" fillId="29" borderId="0" xfId="0" applyFill="1"/>
    <xf numFmtId="0" fontId="33" fillId="29" borderId="0" xfId="0" applyFont="1" applyFill="1"/>
    <xf numFmtId="0" fontId="33" fillId="0" borderId="0" xfId="0" applyFont="1" applyFill="1" applyAlignment="1" applyProtection="1">
      <alignment horizontal="center" vertical="center"/>
      <protection locked="0"/>
    </xf>
    <xf numFmtId="0" fontId="3" fillId="29" borderId="0" xfId="0" applyFont="1" applyFill="1" applyAlignment="1">
      <alignment horizontal="right" vertical="center" wrapText="1"/>
    </xf>
    <xf numFmtId="0" fontId="10" fillId="29" borderId="0" xfId="0" applyFont="1" applyFill="1"/>
    <xf numFmtId="0" fontId="0" fillId="29" borderId="0" xfId="0" applyFill="1" applyAlignment="1">
      <alignment vertical="center"/>
    </xf>
    <xf numFmtId="0" fontId="3" fillId="29" borderId="0" xfId="0" applyFont="1" applyFill="1" applyAlignment="1">
      <alignment horizontal="right" vertical="center"/>
    </xf>
    <xf numFmtId="0" fontId="0" fillId="10" borderId="0" xfId="0" applyNumberFormat="1" applyFill="1" applyAlignment="1" applyProtection="1">
      <alignment horizontal="right"/>
      <protection locked="0"/>
    </xf>
    <xf numFmtId="0" fontId="41" fillId="29" borderId="0" xfId="0" applyFont="1" applyFill="1" applyAlignment="1">
      <alignment horizontal="right" vertical="center"/>
    </xf>
    <xf numFmtId="0" fontId="41" fillId="0" borderId="0" xfId="0" applyFont="1" applyAlignment="1" applyProtection="1">
      <alignment horizontal="center" vertical="center"/>
      <protection locked="0"/>
    </xf>
    <xf numFmtId="1" fontId="10" fillId="31" borderId="100" xfId="0" applyNumberFormat="1" applyFont="1" applyFill="1" applyBorder="1" applyAlignment="1" applyProtection="1">
      <alignment horizontal="center" vertical="center"/>
      <protection hidden="1"/>
    </xf>
    <xf numFmtId="1" fontId="10" fillId="31" borderId="69" xfId="0" applyNumberFormat="1" applyFont="1" applyFill="1" applyBorder="1" applyAlignment="1" applyProtection="1">
      <alignment horizontal="center" vertical="center"/>
      <protection hidden="1"/>
    </xf>
    <xf numFmtId="1" fontId="10" fillId="31" borderId="70" xfId="0" applyNumberFormat="1" applyFont="1" applyFill="1" applyBorder="1" applyAlignment="1" applyProtection="1">
      <alignment horizontal="center" vertical="center"/>
      <protection hidden="1"/>
    </xf>
    <xf numFmtId="0" fontId="0" fillId="29" borderId="0" xfId="0" applyFill="1" applyAlignment="1">
      <alignment wrapText="1"/>
    </xf>
    <xf numFmtId="0" fontId="33" fillId="29" borderId="0" xfId="0" applyFont="1" applyFill="1" applyAlignment="1">
      <alignment vertical="center"/>
    </xf>
    <xf numFmtId="0" fontId="0" fillId="29" borderId="0" xfId="0" applyFont="1" applyFill="1" applyAlignment="1">
      <alignment vertical="center"/>
    </xf>
    <xf numFmtId="1" fontId="10" fillId="22" borderId="101" xfId="0" applyNumberFormat="1" applyFont="1" applyFill="1" applyBorder="1" applyAlignment="1" applyProtection="1">
      <alignment horizontal="center" vertical="center"/>
      <protection hidden="1"/>
    </xf>
    <xf numFmtId="1" fontId="10" fillId="22" borderId="102" xfId="0" applyNumberFormat="1" applyFont="1" applyFill="1" applyBorder="1" applyAlignment="1" applyProtection="1">
      <alignment horizontal="center" vertical="center"/>
      <protection hidden="1"/>
    </xf>
    <xf numFmtId="1" fontId="10" fillId="21" borderId="101" xfId="0" applyNumberFormat="1" applyFont="1" applyFill="1" applyBorder="1" applyAlignment="1" applyProtection="1">
      <alignment horizontal="center" vertical="center"/>
      <protection hidden="1"/>
    </xf>
    <xf numFmtId="1" fontId="10" fillId="21" borderId="102" xfId="0" applyNumberFormat="1" applyFont="1" applyFill="1" applyBorder="1" applyAlignment="1" applyProtection="1">
      <alignment horizontal="center" vertical="center"/>
      <protection hidden="1"/>
    </xf>
    <xf numFmtId="1" fontId="10" fillId="23" borderId="102" xfId="0" applyNumberFormat="1" applyFont="1" applyFill="1" applyBorder="1" applyAlignment="1" applyProtection="1">
      <alignment horizontal="center" vertical="center"/>
      <protection hidden="1"/>
    </xf>
    <xf numFmtId="1" fontId="10" fillId="26" borderId="102" xfId="0" applyNumberFormat="1" applyFont="1" applyFill="1" applyBorder="1" applyAlignment="1" applyProtection="1">
      <alignment horizontal="center" vertical="center"/>
      <protection hidden="1"/>
    </xf>
    <xf numFmtId="1" fontId="10" fillId="22" borderId="30" xfId="0" applyNumberFormat="1" applyFont="1" applyFill="1" applyBorder="1" applyAlignment="1" applyProtection="1">
      <alignment horizontal="center" vertical="center"/>
      <protection hidden="1"/>
    </xf>
    <xf numFmtId="1" fontId="10" fillId="22" borderId="31" xfId="0" applyNumberFormat="1" applyFont="1" applyFill="1" applyBorder="1" applyAlignment="1" applyProtection="1">
      <alignment horizontal="center" vertical="center"/>
      <protection hidden="1"/>
    </xf>
    <xf numFmtId="1" fontId="10" fillId="21" borderId="30" xfId="0" applyNumberFormat="1" applyFont="1" applyFill="1" applyBorder="1" applyAlignment="1" applyProtection="1">
      <alignment horizontal="center" vertical="center"/>
      <protection hidden="1"/>
    </xf>
    <xf numFmtId="1" fontId="10" fillId="21" borderId="31" xfId="0" applyNumberFormat="1" applyFont="1" applyFill="1" applyBorder="1" applyAlignment="1" applyProtection="1">
      <alignment horizontal="center" vertical="center"/>
      <protection hidden="1"/>
    </xf>
    <xf numFmtId="1" fontId="10" fillId="23" borderId="31" xfId="0" applyNumberFormat="1" applyFont="1" applyFill="1" applyBorder="1" applyAlignment="1" applyProtection="1">
      <alignment horizontal="center" vertical="center"/>
      <protection hidden="1"/>
    </xf>
    <xf numFmtId="1" fontId="10" fillId="26" borderId="31" xfId="0" applyNumberFormat="1" applyFont="1" applyFill="1" applyBorder="1" applyAlignment="1" applyProtection="1">
      <alignment horizontal="center" vertical="center"/>
      <protection hidden="1"/>
    </xf>
    <xf numFmtId="1" fontId="10" fillId="22" borderId="46" xfId="0" applyNumberFormat="1" applyFont="1" applyFill="1" applyBorder="1" applyAlignment="1" applyProtection="1">
      <alignment horizontal="center" vertical="center"/>
      <protection hidden="1"/>
    </xf>
    <xf numFmtId="1" fontId="10" fillId="22" borderId="47" xfId="0" applyNumberFormat="1" applyFont="1" applyFill="1" applyBorder="1" applyAlignment="1" applyProtection="1">
      <alignment horizontal="center" vertical="center"/>
      <protection hidden="1"/>
    </xf>
    <xf numFmtId="1" fontId="10" fillId="21" borderId="46" xfId="0" applyNumberFormat="1" applyFont="1" applyFill="1" applyBorder="1" applyAlignment="1" applyProtection="1">
      <alignment horizontal="center" vertical="center"/>
      <protection hidden="1"/>
    </xf>
    <xf numFmtId="1" fontId="10" fillId="21" borderId="47" xfId="0" applyNumberFormat="1" applyFont="1" applyFill="1" applyBorder="1" applyAlignment="1" applyProtection="1">
      <alignment horizontal="center" vertical="center"/>
      <protection hidden="1"/>
    </xf>
    <xf numFmtId="1" fontId="10" fillId="23" borderId="47" xfId="0" applyNumberFormat="1" applyFont="1" applyFill="1" applyBorder="1" applyAlignment="1" applyProtection="1">
      <alignment horizontal="center" vertical="center"/>
      <protection hidden="1"/>
    </xf>
    <xf numFmtId="1" fontId="10" fillId="26" borderId="47" xfId="0" applyNumberFormat="1" applyFont="1" applyFill="1" applyBorder="1" applyAlignment="1" applyProtection="1">
      <alignment horizontal="center" vertical="center"/>
      <protection hidden="1"/>
    </xf>
    <xf numFmtId="0" fontId="41" fillId="29" borderId="0" xfId="0" applyFont="1" applyFill="1" applyAlignment="1">
      <alignment vertical="center"/>
    </xf>
    <xf numFmtId="0" fontId="42" fillId="0" borderId="0" xfId="0" applyFont="1" applyAlignment="1" applyProtection="1">
      <alignment vertical="center"/>
      <protection locked="0"/>
    </xf>
    <xf numFmtId="0" fontId="0" fillId="11" borderId="114" xfId="0" applyFill="1" applyBorder="1" applyAlignment="1" applyProtection="1">
      <alignment horizontal="center" textRotation="90"/>
      <protection hidden="1"/>
    </xf>
    <xf numFmtId="0" fontId="0" fillId="11" borderId="113" xfId="0" applyFill="1" applyBorder="1" applyAlignment="1" applyProtection="1">
      <alignment horizontal="center" textRotation="90"/>
      <protection hidden="1"/>
    </xf>
    <xf numFmtId="0" fontId="0" fillId="11" borderId="115" xfId="0" applyFill="1" applyBorder="1" applyAlignment="1" applyProtection="1">
      <alignment horizontal="center" textRotation="90"/>
      <protection hidden="1"/>
    </xf>
    <xf numFmtId="0" fontId="42" fillId="0" borderId="119" xfId="0" applyFont="1" applyBorder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3" fillId="29" borderId="0" xfId="0" applyFont="1" applyFill="1" applyAlignment="1"/>
    <xf numFmtId="0" fontId="33" fillId="0" borderId="116" xfId="0" applyFont="1" applyFill="1" applyBorder="1" applyAlignment="1" applyProtection="1">
      <alignment vertical="center" wrapText="1"/>
      <protection locked="0"/>
    </xf>
    <xf numFmtId="0" fontId="0" fillId="29" borderId="118" xfId="0" applyFill="1" applyBorder="1" applyAlignment="1">
      <alignment wrapText="1"/>
    </xf>
    <xf numFmtId="0" fontId="11" fillId="11" borderId="106" xfId="0" applyFont="1" applyFill="1" applyBorder="1" applyAlignment="1" applyProtection="1">
      <alignment vertical="center" wrapText="1"/>
      <protection hidden="1"/>
    </xf>
    <xf numFmtId="0" fontId="0" fillId="0" borderId="107" xfId="0" applyBorder="1" applyAlignment="1" applyProtection="1">
      <alignment vertical="center" wrapText="1"/>
      <protection hidden="1"/>
    </xf>
    <xf numFmtId="0" fontId="0" fillId="0" borderId="108" xfId="0" applyBorder="1" applyAlignment="1" applyProtection="1">
      <alignment vertical="center" wrapText="1"/>
      <protection hidden="1"/>
    </xf>
    <xf numFmtId="0" fontId="1" fillId="3" borderId="28" xfId="0" applyFont="1" applyFill="1" applyBorder="1" applyAlignment="1" applyProtection="1">
      <alignment horizontal="center" vertical="center"/>
      <protection hidden="1"/>
    </xf>
    <xf numFmtId="0" fontId="1" fillId="3" borderId="29" xfId="0" applyFont="1" applyFill="1" applyBorder="1" applyAlignment="1" applyProtection="1">
      <alignment horizontal="center" vertical="center"/>
      <protection hidden="1"/>
    </xf>
    <xf numFmtId="0" fontId="1" fillId="7" borderId="33" xfId="0" applyFont="1" applyFill="1" applyBorder="1" applyAlignment="1" applyProtection="1">
      <alignment horizontal="center" vertical="center"/>
      <protection hidden="1"/>
    </xf>
    <xf numFmtId="0" fontId="1" fillId="7" borderId="34" xfId="0" applyFont="1" applyFill="1" applyBorder="1" applyAlignment="1" applyProtection="1">
      <alignment horizontal="center" vertical="center"/>
      <protection hidden="1"/>
    </xf>
    <xf numFmtId="0" fontId="7" fillId="8" borderId="76" xfId="0" applyFont="1" applyFill="1" applyBorder="1" applyAlignment="1" applyProtection="1">
      <alignment horizontal="left" vertical="top" wrapText="1"/>
      <protection hidden="1"/>
    </xf>
    <xf numFmtId="0" fontId="7" fillId="8" borderId="78" xfId="0" applyFont="1" applyFill="1" applyBorder="1" applyAlignment="1" applyProtection="1">
      <alignment horizontal="left" vertical="top" wrapText="1"/>
      <protection hidden="1"/>
    </xf>
    <xf numFmtId="0" fontId="7" fillId="8" borderId="79" xfId="0" applyFont="1" applyFill="1" applyBorder="1" applyAlignment="1" applyProtection="1">
      <alignment horizontal="left" vertical="top" wrapText="1"/>
      <protection hidden="1"/>
    </xf>
    <xf numFmtId="0" fontId="3" fillId="16" borderId="43" xfId="0" applyFont="1" applyFill="1" applyBorder="1" applyAlignment="1" applyProtection="1">
      <alignment horizontal="center" vertical="center" wrapText="1"/>
      <protection hidden="1"/>
    </xf>
    <xf numFmtId="0" fontId="3" fillId="0" borderId="75" xfId="0" applyFont="1" applyBorder="1" applyAlignment="1" applyProtection="1">
      <alignment horizontal="center" vertical="center" wrapText="1"/>
      <protection hidden="1"/>
    </xf>
    <xf numFmtId="0" fontId="3" fillId="0" borderId="86" xfId="0" applyFont="1" applyBorder="1" applyAlignment="1" applyProtection="1">
      <alignment horizontal="center" vertical="center" wrapText="1"/>
      <protection hidden="1"/>
    </xf>
    <xf numFmtId="0" fontId="3" fillId="0" borderId="77" xfId="0" applyFont="1" applyBorder="1" applyAlignment="1" applyProtection="1">
      <alignment horizontal="center" vertical="center" wrapText="1"/>
      <protection hidden="1"/>
    </xf>
    <xf numFmtId="0" fontId="12" fillId="9" borderId="111" xfId="0" applyFont="1" applyFill="1" applyBorder="1" applyAlignment="1" applyProtection="1">
      <alignment vertical="top" wrapText="1"/>
      <protection hidden="1"/>
    </xf>
    <xf numFmtId="0" fontId="0" fillId="0" borderId="112" xfId="0" applyBorder="1" applyAlignment="1">
      <alignment vertical="top" wrapText="1"/>
    </xf>
    <xf numFmtId="0" fontId="39" fillId="30" borderId="117" xfId="0" applyFont="1" applyFill="1" applyBorder="1" applyAlignment="1" applyProtection="1">
      <alignment vertical="center" wrapText="1"/>
      <protection hidden="1"/>
    </xf>
    <xf numFmtId="0" fontId="40" fillId="30" borderId="112" xfId="0" applyFont="1" applyFill="1" applyBorder="1" applyAlignment="1">
      <alignment vertical="center" wrapText="1"/>
    </xf>
    <xf numFmtId="0" fontId="0" fillId="19" borderId="49" xfId="0" applyFill="1" applyBorder="1" applyAlignment="1" applyProtection="1">
      <alignment vertical="center" wrapText="1"/>
      <protection locked="0"/>
    </xf>
    <xf numFmtId="0" fontId="0" fillId="19" borderId="50" xfId="0" applyFill="1" applyBorder="1" applyAlignment="1" applyProtection="1">
      <alignment vertical="center" wrapText="1"/>
      <protection locked="0"/>
    </xf>
    <xf numFmtId="0" fontId="0" fillId="19" borderId="50" xfId="0" applyFill="1" applyBorder="1" applyAlignment="1" applyProtection="1">
      <alignment wrapText="1"/>
      <protection locked="0"/>
    </xf>
    <xf numFmtId="0" fontId="0" fillId="19" borderId="52" xfId="0" applyFill="1" applyBorder="1" applyAlignment="1" applyProtection="1">
      <alignment vertical="center" wrapText="1"/>
      <protection locked="0"/>
    </xf>
    <xf numFmtId="0" fontId="0" fillId="19" borderId="0" xfId="0" applyFill="1" applyBorder="1" applyAlignment="1" applyProtection="1">
      <alignment vertical="center" wrapText="1"/>
      <protection locked="0"/>
    </xf>
    <xf numFmtId="0" fontId="0" fillId="19" borderId="0" xfId="0" applyFill="1" applyBorder="1" applyAlignment="1" applyProtection="1">
      <alignment wrapText="1"/>
      <protection locked="0"/>
    </xf>
    <xf numFmtId="0" fontId="0" fillId="19" borderId="54" xfId="0" applyFill="1" applyBorder="1" applyAlignment="1" applyProtection="1">
      <alignment vertical="center" wrapText="1"/>
      <protection locked="0"/>
    </xf>
    <xf numFmtId="0" fontId="0" fillId="19" borderId="42" xfId="0" applyFill="1" applyBorder="1" applyAlignment="1" applyProtection="1">
      <alignment vertical="center" wrapText="1"/>
      <protection locked="0"/>
    </xf>
    <xf numFmtId="0" fontId="0" fillId="19" borderId="42" xfId="0" applyFill="1" applyBorder="1" applyAlignment="1" applyProtection="1">
      <alignment wrapText="1"/>
      <protection locked="0"/>
    </xf>
    <xf numFmtId="0" fontId="15" fillId="18" borderId="50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wrapText="1"/>
      <protection locked="0"/>
    </xf>
    <xf numFmtId="0" fontId="7" fillId="0" borderId="51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42" xfId="0" applyFont="1" applyBorder="1" applyAlignment="1" applyProtection="1">
      <alignment wrapText="1"/>
      <protection locked="0"/>
    </xf>
    <xf numFmtId="0" fontId="7" fillId="0" borderId="55" xfId="0" applyFont="1" applyBorder="1" applyAlignment="1" applyProtection="1">
      <alignment wrapText="1"/>
      <protection locked="0"/>
    </xf>
    <xf numFmtId="0" fontId="2" fillId="4" borderId="50" xfId="0" applyFont="1" applyFill="1" applyBorder="1" applyAlignment="1" applyProtection="1">
      <alignment horizontal="left" vertical="center" wrapText="1"/>
      <protection locked="0"/>
    </xf>
    <xf numFmtId="0" fontId="2" fillId="0" borderId="50" xfId="0" applyFont="1" applyBorder="1" applyAlignment="1" applyProtection="1"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protection locked="0"/>
    </xf>
    <xf numFmtId="0" fontId="2" fillId="6" borderId="0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 applyBorder="1" applyAlignment="1" applyProtection="1">
      <alignment horizontal="left" vertical="center" wrapText="1"/>
      <protection locked="0"/>
    </xf>
    <xf numFmtId="0" fontId="2" fillId="7" borderId="42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protection locked="0"/>
    </xf>
    <xf numFmtId="0" fontId="0" fillId="17" borderId="50" xfId="0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2" fillId="11" borderId="0" xfId="0" applyFont="1" applyFill="1" applyBorder="1" applyAlignment="1" applyProtection="1">
      <alignment horizontal="left" vertical="center"/>
      <protection locked="0"/>
    </xf>
    <xf numFmtId="0" fontId="2" fillId="15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 applyProtection="1">
      <alignment horizontal="center" vertical="center" wrapText="1"/>
      <protection locked="0"/>
    </xf>
    <xf numFmtId="0" fontId="2" fillId="4" borderId="50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 applyBorder="1" applyAlignment="1" applyProtection="1">
      <alignment horizontal="center" vertical="center" wrapText="1"/>
      <protection locked="0"/>
    </xf>
    <xf numFmtId="0" fontId="2" fillId="7" borderId="42" xfId="0" applyFont="1" applyFill="1" applyBorder="1" applyAlignment="1" applyProtection="1">
      <alignment horizontal="center" vertical="center" wrapText="1"/>
      <protection locked="0"/>
    </xf>
    <xf numFmtId="0" fontId="2" fillId="8" borderId="15" xfId="0" applyFont="1" applyFill="1" applyBorder="1" applyAlignment="1">
      <alignment horizontal="left" vertical="top" wrapText="1"/>
    </xf>
    <xf numFmtId="0" fontId="2" fillId="8" borderId="16" xfId="0" applyFont="1" applyFill="1" applyBorder="1" applyAlignment="1">
      <alignment horizontal="left" vertical="top" wrapText="1"/>
    </xf>
    <xf numFmtId="0" fontId="2" fillId="8" borderId="17" xfId="0" applyFont="1" applyFill="1" applyBorder="1" applyAlignment="1">
      <alignment horizontal="left" vertical="top" wrapText="1"/>
    </xf>
    <xf numFmtId="0" fontId="21" fillId="3" borderId="7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" fillId="32" borderId="0" xfId="0" applyFont="1" applyFill="1" applyBorder="1" applyAlignment="1" applyProtection="1">
      <alignment vertical="center" wrapText="1"/>
      <protection hidden="1"/>
    </xf>
    <xf numFmtId="0" fontId="0" fillId="32" borderId="0" xfId="0" applyFill="1" applyAlignment="1" applyProtection="1">
      <alignment wrapText="1"/>
      <protection hidden="1"/>
    </xf>
  </cellXfs>
  <cellStyles count="1">
    <cellStyle name="Normal" xfId="0" builtinId="0"/>
  </cellStyles>
  <dxfs count="106">
    <dxf>
      <font>
        <color theme="8" tint="0.59996337778862885"/>
      </font>
    </dxf>
    <dxf>
      <font>
        <color theme="8" tint="0.59996337778862885"/>
      </font>
    </dxf>
    <dxf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  <protection locked="0" hidden="0"/>
    </dxf>
    <dxf>
      <numFmt numFmtId="0" formatCode="General"/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1" formatCode="0"/>
      <fill>
        <patternFill patternType="solid">
          <fgColor indexed="64"/>
          <bgColor theme="3" tint="0.7999816888943144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1" formatCode="0"/>
      <fill>
        <patternFill patternType="solid">
          <fgColor indexed="64"/>
          <bgColor theme="3" tint="0.7999816888943144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gradientFill type="path" left="0.5" right="0.5" top="0.5" bottom="0.5">
          <stop position="0">
            <color theme="0"/>
          </stop>
          <stop position="1">
            <color rgb="FFFFABAB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FFFF00"/>
      </font>
      <fill>
        <patternFill>
          <bgColor rgb="FFC00000"/>
        </patternFill>
      </fill>
    </dxf>
    <dxf>
      <font>
        <color rgb="FFFFFF00"/>
      </font>
      <fill>
        <patternFill>
          <bgColor rgb="FFC00000"/>
        </patternFill>
      </fill>
    </dxf>
    <dxf>
      <font>
        <color rgb="FFFFFF00"/>
      </font>
      <fill>
        <patternFill>
          <bgColor rgb="FFC00000"/>
        </patternFill>
      </fill>
    </dxf>
    <dxf>
      <font>
        <color rgb="FFFFFF00"/>
      </font>
      <fill>
        <patternFill>
          <bgColor rgb="FFC00000"/>
        </patternFill>
      </fill>
    </dxf>
    <dxf>
      <font>
        <color rgb="FFFFFF00"/>
      </font>
      <fill>
        <patternFill>
          <bgColor rgb="FFC00000"/>
        </patternFill>
      </fill>
    </dxf>
    <dxf>
      <font>
        <color rgb="FFFFFF00"/>
      </font>
      <fill>
        <patternFill>
          <bgColor rgb="FFC00000"/>
        </pattern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  <border>
        <top/>
        <bottom/>
      </border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  <border>
        <top/>
        <bottom/>
      </border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  <border>
        <top/>
        <bottom/>
      </border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  <border>
        <top/>
        <bottom/>
      </border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  <border>
        <top/>
        <bottom/>
      </border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  <border>
        <top/>
        <bottom/>
      </border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  <border>
        <top/>
        <bottom/>
      </border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ont>
        <color theme="9" tint="0.79998168889431442"/>
      </font>
    </dxf>
    <dxf>
      <font>
        <color theme="4" tint="0.59996337778862885"/>
      </font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  <border>
        <top/>
        <bottom/>
      </border>
    </dxf>
    <dxf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  <border>
        <vertical/>
        <horizontal/>
      </border>
    </dxf>
    <dxf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auto="1"/>
      </font>
      <fill>
        <patternFill>
          <bgColor rgb="FFC00000"/>
        </pattern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  <border>
        <vertical/>
        <horizontal/>
      </border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ont>
        <color theme="8" tint="0.59996337778862885"/>
      </font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patternFill>
          <bgColor theme="8" tint="0.59996337778862885"/>
        </patternFill>
      </fill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ABAB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FFABAB"/>
      <color rgb="FFF2F8EE"/>
      <color rgb="FFFEF5F0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2047875</xdr:colOff>
      <xdr:row>0</xdr:row>
      <xdr:rowOff>1628775</xdr:rowOff>
    </xdr:from>
    <xdr:to>
      <xdr:col>11</xdr:col>
      <xdr:colOff>2057400</xdr:colOff>
      <xdr:row>1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560F310-F1BA-46F9-B6E7-CF39C94FF872}"/>
            </a:ext>
          </a:extLst>
        </xdr:cNvPr>
        <xdr:cNvCxnSpPr/>
      </xdr:nvCxnSpPr>
      <xdr:spPr>
        <a:xfrm>
          <a:off x="11344275" y="1628775"/>
          <a:ext cx="9525" cy="619125"/>
        </a:xfrm>
        <a:prstGeom prst="straightConnector1">
          <a:avLst/>
        </a:prstGeom>
        <a:ln w="889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1019177</xdr:colOff>
      <xdr:row>0</xdr:row>
      <xdr:rowOff>1628775</xdr:rowOff>
    </xdr:from>
    <xdr:to>
      <xdr:col>10</xdr:col>
      <xdr:colOff>1676400</xdr:colOff>
      <xdr:row>1</xdr:row>
      <xdr:rowOff>66675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7A02A91-A758-477E-9A08-7F90746FA8A8}"/>
            </a:ext>
          </a:extLst>
        </xdr:cNvPr>
        <xdr:cNvCxnSpPr/>
      </xdr:nvCxnSpPr>
      <xdr:spPr>
        <a:xfrm flipH="1">
          <a:off x="8353427" y="1628775"/>
          <a:ext cx="657223" cy="600075"/>
        </a:xfrm>
        <a:prstGeom prst="straightConnector1">
          <a:avLst/>
        </a:prstGeom>
        <a:ln w="889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314326</xdr:colOff>
      <xdr:row>0</xdr:row>
      <xdr:rowOff>1905000</xdr:rowOff>
    </xdr:from>
    <xdr:to>
      <xdr:col>8</xdr:col>
      <xdr:colOff>323850</xdr:colOff>
      <xdr:row>1</xdr:row>
      <xdr:rowOff>55200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C0EC4A7-ED3C-46F9-A085-E567F6CA4041}"/>
            </a:ext>
          </a:extLst>
        </xdr:cNvPr>
        <xdr:cNvCxnSpPr/>
      </xdr:nvCxnSpPr>
      <xdr:spPr>
        <a:xfrm flipH="1">
          <a:off x="6486526" y="1905000"/>
          <a:ext cx="9524" cy="312375"/>
        </a:xfrm>
        <a:prstGeom prst="straightConnector1">
          <a:avLst/>
        </a:prstGeom>
        <a:ln w="889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762001</xdr:colOff>
      <xdr:row>4</xdr:row>
      <xdr:rowOff>171450</xdr:rowOff>
    </xdr:from>
    <xdr:to>
      <xdr:col>0</xdr:col>
      <xdr:colOff>762001</xdr:colOff>
      <xdr:row>4</xdr:row>
      <xdr:rowOff>902924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7EF5AAEC-3198-4C9B-AA1C-7435BB9CC883}"/>
            </a:ext>
          </a:extLst>
        </xdr:cNvPr>
        <xdr:cNvCxnSpPr/>
      </xdr:nvCxnSpPr>
      <xdr:spPr>
        <a:xfrm flipH="1">
          <a:off x="762001" y="3228975"/>
          <a:ext cx="0" cy="731474"/>
        </a:xfrm>
        <a:prstGeom prst="straightConnector1">
          <a:avLst/>
        </a:prstGeom>
        <a:ln w="889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0</xdr:row>
      <xdr:rowOff>1876425</xdr:rowOff>
    </xdr:from>
    <xdr:to>
      <xdr:col>9</xdr:col>
      <xdr:colOff>276226</xdr:colOff>
      <xdr:row>1</xdr:row>
      <xdr:rowOff>55200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ABC54F7F-BA85-4E04-AB91-376E02770F8D}"/>
            </a:ext>
          </a:extLst>
        </xdr:cNvPr>
        <xdr:cNvCxnSpPr/>
      </xdr:nvCxnSpPr>
      <xdr:spPr>
        <a:xfrm>
          <a:off x="6781800" y="1876425"/>
          <a:ext cx="247651" cy="340950"/>
        </a:xfrm>
        <a:prstGeom prst="straightConnector1">
          <a:avLst/>
        </a:prstGeom>
        <a:ln w="889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A93E34-305C-4DE3-8A28-ADE23DF8C3AA}" name="Table46" displayName="Table46" ref="A5:AL55" totalsRowShown="0" headerRowDxfId="42" dataDxfId="40" headerRowBorderDxfId="41">
  <autoFilter ref="A5:AL55" xr:uid="{E9D5AEAF-168F-44AB-9A72-4A508A8A16F5}"/>
  <tableColumns count="38">
    <tableColumn id="1" xr3:uid="{73744803-E039-4BF4-BBC2-D3CC73BB4A9F}" name="Eksempel:_x000a_804.12-8288 Kari Normann" dataDxfId="39">
      <calculatedColumnFormula>Årsrapport!A6</calculatedColumnFormula>
    </tableColumn>
    <tableColumn id="5" xr3:uid="{7C600DAE-7B05-4FBE-A85A-82E7A88121DE}" name="Antall timer termo?" dataDxfId="38">
      <calculatedColumnFormula>IF(MID(Årsrapport!A6,5,2)="13",IF(Årsrapport!B6="",0,Årsrapport!B6),0)</calculatedColumnFormula>
    </tableColumn>
    <tableColumn id="17" xr3:uid="{38F2F1DC-5E8B-4591-8283-E1A646D0EAB9}" name="For få timer" dataDxfId="37">
      <calculatedColumnFormula>IF(AND(Table46[[#This Row],[Antall timer termo?]]&lt;$C$1,Table46[[#This Row],[Termo?]]),TRUE,FALSE)</calculatedColumnFormula>
    </tableColumn>
    <tableColumn id="12" xr3:uid="{29625BEC-6527-4C40-A08B-A23EA14AF00D}" name="Termo?" dataDxfId="36">
      <calculatedColumnFormula>IF(MID(Årsrapport!A6,5,2)="13",TRUE,FALSE)</calculatedColumnFormula>
    </tableColumn>
    <tableColumn id="6" xr3:uid="{F61C1A0A-7691-48B4-8D77-9CB95E28F2DD}" name="Antall timer Bolig?" dataDxfId="35">
      <calculatedColumnFormula>IF(MID(Årsrapport!A6,5,2)="12",IF(Årsrapport!C6="",0,Årsrapport!C6),0)</calculatedColumnFormula>
    </tableColumn>
    <tableColumn id="19" xr3:uid="{7B7BF842-D4E6-4A3A-B22D-475D48A2D5AC}" name="For få timer2" dataDxfId="34">
      <calculatedColumnFormula>IF(AND(Table46[[#This Row],[Antall timer Bolig?]]&lt;$F$1,Table46[[#This Row],[Bolig?]]),TRUE,FALSE)</calculatedColumnFormula>
    </tableColumn>
    <tableColumn id="13" xr3:uid="{76ED4408-DE45-4D30-B587-8C77AA65D134}" name="Bolig?" dataDxfId="33">
      <calculatedColumnFormula>IF(MID(Årsrapport!A6,5,2)="12",TRUE,FALSE)</calculatedColumnFormula>
    </tableColumn>
    <tableColumn id="7" xr3:uid="{7155A1F1-90DB-4180-8348-BD9652CFB396}" name="Antall oppdrag Bolig?" dataDxfId="32">
      <calculatedColumnFormula>IF(MID(Årsrapport!A6,5,2)="12",IF(Årsrapport!D6="",0,Årsrapport!D6),0)</calculatedColumnFormula>
    </tableColumn>
    <tableColumn id="20" xr3:uid="{7AEE7FBE-7B6E-4C07-BAB8-7602DD38E232}" name="For få oppdrag" dataDxfId="31">
      <calculatedColumnFormula>IF(AND(Table46[[#This Row],[Antall oppdrag Bolig?]]&lt;$I$1,Table46[[#This Row],[Bolig?]]),TRUE,FALSE)</calculatedColumnFormula>
    </tableColumn>
    <tableColumn id="15" xr3:uid="{D1661DA7-BC0B-419A-8480-951734551041}" name="Antall oppdrag _x000a_Boligkontroll _x000a_i 2021" dataDxfId="30">
      <calculatedColumnFormula>IF(AND(NOT(Table46[[#This Row],[Antall oppdrag Bolig?]]),Årsrapport!D6&lt;&gt;""),1,0)</calculatedColumnFormula>
    </tableColumn>
    <tableColumn id="22" xr3:uid="{023A0417-F823-4101-8F20-DB573B07F9DE}" name="Antall oppdrag _x000a_Boligkontroll _x000a_i 2022" dataDxfId="29">
      <calculatedColumnFormula>IF(AND(Table46[[#This Row],[For få timer2]],Table46[[#This Row],[For få oppdrag]]),TRUE,FALSE)</calculatedColumnFormula>
    </tableColumn>
    <tableColumn id="8" xr3:uid="{008CD638-6BB6-4174-9874-184F525F59BC}" name="Antall timer næring Næring?" dataDxfId="28">
      <calculatedColumnFormula>IF(OR(MID(Årsrapport!A6,5,2)="15",MID(Årsrapport!A6,5,2)="20"),IF(Årsrapport!E6="",0,Årsrapport!E6),0)</calculatedColumnFormula>
    </tableColumn>
    <tableColumn id="21" xr3:uid="{844121E4-E9E7-4ACB-93CC-FF4B633DD935}" name="For få timer3" dataDxfId="27">
      <calculatedColumnFormula>IF(AND(Table46[[#This Row],[Antall timer næring Næring?]]&lt;$M$1,Table46[[#This Row],[Næring?]]),TRUE,FALSE)</calculatedColumnFormula>
    </tableColumn>
    <tableColumn id="14" xr3:uid="{A2F66B19-570B-4EE2-8B60-458569147EDE}" name="Næring?" dataDxfId="26">
      <calculatedColumnFormula>IF(OR(MID(Årsrapport!A6,5,2)="20",MID(Årsrapport!A6,5,2)="15"),TRUE,FALSE)</calculatedColumnFormula>
    </tableColumn>
    <tableColumn id="9" xr3:uid="{87743173-B229-4A15-B979-01D640556FD2}" name="Antall oppdrag næring" dataDxfId="25">
      <calculatedColumnFormula>IF(OR(MID(Årsrapport!A6,5,2)="15",MID(Årsrapport!A6,5,2)="20"),IF(Årsrapport!F6="",0,Årsrapport!F6),0)</calculatedColumnFormula>
    </tableColumn>
    <tableColumn id="23" xr3:uid="{73734035-902F-4406-A569-DB1553DE78E9}" name="For få oppdrag2" dataDxfId="24">
      <calculatedColumnFormula>IF(AND(Table46[[#This Row],[Antall oppdrag næring]]&lt;$P$1,Table46[[#This Row],[Næring?]]),TRUE,FALSE)</calculatedColumnFormula>
    </tableColumn>
    <tableColumn id="16" xr3:uid="{FB58AFDF-4013-4524-A178-CBEF57CDA41D}" name="Antall oppdrag _x000a_Næringskontroll_x000a_i 2021" dataDxfId="23">
      <calculatedColumnFormula>IF(OR(MID(Årsrapport!A6,5,2)="20",MID(Årsrapport!A6,5,2)="15"),TRUE,FALSE)</calculatedColumnFormula>
    </tableColumn>
    <tableColumn id="24" xr3:uid="{ACAAD84B-6D0C-4861-9A30-E761F8769CE8}" name="Antall oppdrag _x000a_Næringskontroll_x000a_i 2022" dataDxfId="22">
      <calculatedColumnFormula>IF(AND(Table46[[#This Row],[For få timer3]],Table46[[#This Row],[For få oppdrag2]]),TRUE,FALSE)</calculatedColumnFormula>
    </tableColumn>
    <tableColumn id="26" xr3:uid="{139D48B3-2323-4C06-85C5-4D779C6FB8B5}" name="Antall oppdrag landbruk?" dataDxfId="21">
      <calculatedColumnFormula>IF(MID(Årsrapport!A6,5,2)="20",IF(Årsrapport!G6="",0,Årsrapport!G6),0)</calculatedColumnFormula>
    </tableColumn>
    <tableColumn id="27" xr3:uid="{4456B33A-781A-4A8C-8CBF-ED0FD0388BE6}" name="For få Land" dataDxfId="20">
      <calculatedColumnFormula>IF(AND(Table46[[#This Row],[Antall oppdrag landbruk?]]&lt;$T$1,Table46[[#This Row],[Landbruk?2]]),TRUE,FALSE)</calculatedColumnFormula>
    </tableColumn>
    <tableColumn id="18" xr3:uid="{BF31768F-B5E9-4C33-BC04-A03B184AD7A5}" name="Landbruk?2" dataDxfId="19">
      <calculatedColumnFormula>IF(MID(Årsrapport!A6,5,2)="20",TRUE,FALSE)</calculatedColumnFormula>
    </tableColumn>
    <tableColumn id="3" xr3:uid="{458F3190-802E-4700-AE13-545F2D415D8E}" name="Antall oppdrag _x000a_Landbruk i 2023" dataDxfId="18">
      <calculatedColumnFormula>IF(AND(Table46[[#This Row],[For få timer3]],Table46[[#This Row],[For få oppdrag2]]),TRUE,FALSE)</calculatedColumnFormula>
    </tableColumn>
    <tableColumn id="30" xr3:uid="{2770AE99-A675-4FA8-A255-E5B8AE1493D8}" name="Antall oppdrag Takst?" dataDxfId="17">
      <calculatedColumnFormula>IF(MID(Årsrapport!A6,5,2)="21",IF(Årsrapport!H6="",0,Årsrapport!H6),0)</calculatedColumnFormula>
    </tableColumn>
    <tableColumn id="29" xr3:uid="{0A925067-98CB-435B-B8F7-EF59C77417F8}" name="Antall oppdrag _x000a_Takst i 2021" dataDxfId="16">
      <calculatedColumnFormula>IF(AND(Table46[[#This Row],[Antall oppdrag Takst?]]&lt;$X$1,Table46[[#This Row],[Antall oppdrag 
Takst i 2022]]),TRUE,FALSE)</calculatedColumnFormula>
    </tableColumn>
    <tableColumn id="28" xr3:uid="{99F729D2-3371-48B6-AEE8-4D3B975DE053}" name="Antall oppdrag _x000a_Takst i 2022" dataDxfId="15">
      <calculatedColumnFormula>IF(MID(Årsrapport!A6,5,2)="21",TRUE,FALSE)</calculatedColumnFormula>
    </tableColumn>
    <tableColumn id="2" xr3:uid="{A4188621-9042-483D-8242-EA859149256F}" name="Antall oppdrag _x000a_Takst i 2023" dataDxfId="14">
      <calculatedColumnFormula>IF(AND(Table46[[#This Row],[For få timer3]],Table46[[#This Row],[For få oppdrag2]]),TRUE,FALSE)</calculatedColumnFormula>
    </tableColumn>
    <tableColumn id="31" xr3:uid="{46461EB3-390B-4AEF-AC92-A111EB8F50F7}" name="Foretak" dataDxfId="13">
      <calculatedColumnFormula>IF(MID(Årsrapport!A6,5,2)="16",TRUE,FALSE)</calculatedColumnFormula>
    </tableColumn>
    <tableColumn id="10" xr3:uid="{381AE4CD-DA60-4863-8A8C-124420F7E8CF}" name="Velge ett alternativ. Alternativene får du fram ved å stå i fletene under og trykke på pila som kommer opp til høyre for feltet. _x000a_Velg så alternativ." dataDxfId="12">
      <calculatedColumnFormula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calculatedColumnFormula>
    </tableColumn>
    <tableColumn id="25" xr3:uid="{0DDE320C-DE16-4906-AB61-27200591719B}" name="Column1" dataDxfId="11">
      <calculatedColumnFormula>IF(AND(OR(C6,K6,R6,V6,Z6),Årsrapport!K6=""),TRUE,FALSE)</calculatedColumnFormula>
    </tableColumn>
    <tableColumn id="11" xr3:uid="{D3294158-5B2A-49B4-B82F-DB74144C1A80}" name="Skriv kommentar her hvis:_x000a_- Det er endringer i kontaktinfomasjon til den sertifiserte eller virksomheten._x000a_- For å spesifisere nærmere en søknad m videreføring av sertifikat tross manglende oppdrag." dataDxfId="10">
      <calculatedColumnFormula>Årsrapport!E6</calculatedColumnFormula>
    </tableColumn>
    <tableColumn id="32" xr3:uid="{D0AC021A-D998-48C3-BEA4-4943F2D45DEB}" name="E" dataDxfId="9">
      <calculatedColumnFormula>Årsrapport!E6</calculatedColumnFormula>
    </tableColumn>
    <tableColumn id="33" xr3:uid="{64AF8221-AF56-4519-BC87-29DBB6698687}" name="F" dataDxfId="8">
      <calculatedColumnFormula>Årsrapport!F6</calculatedColumnFormula>
    </tableColumn>
    <tableColumn id="34" xr3:uid="{D7212B79-F97A-477F-9C65-A0608FBB47ED}" name="Column2" dataDxfId="7"/>
    <tableColumn id="4" xr3:uid="{A5693A3C-0E1B-44EB-8C3D-0DA20EE3ED77}" name="Gule felt1" dataDxfId="6">
      <calculatedColumnFormula>IF(AND(NOT(Feilsjekk!$AA6),Årsrapport!$A6&lt;&gt;"",OR(Årsrapport!$I6&lt;&gt;"x",Årsrapport!$I6&lt;&gt;"X")),1,0)</calculatedColumnFormula>
    </tableColumn>
    <tableColumn id="35" xr3:uid="{6D3F08DD-085D-4453-B21E-8BA7B3E191BD}" name="Gule felt2" dataDxfId="5">
      <calculatedColumnFormula>IF(AND(NOT(Feilsjekk!$G6),NOT(Feilsjekk!$AA6),Årsrapport!$A6&lt;&gt;"",OR(Årsrapport!$J6&lt;&gt;"x",Årsrapport!$J6&lt;&gt;"X")),1,0)</calculatedColumnFormula>
    </tableColumn>
    <tableColumn id="36" xr3:uid="{AB968CD5-E543-409F-A50E-530201E4DD62}" name="røde felt1" dataDxfId="4">
      <calculatedColumnFormula>IF(AND(Årsrapport!$K6="",NOT(Feilsjekk!$AA6),Feilsjekk!$AB6),1,0)</calculatedColumnFormula>
    </tableColumn>
    <tableColumn id="37" xr3:uid="{0B8D50E1-9457-4F8C-9504-DDD2599DC1C1}" name="røde felt2" dataDxfId="3">
      <calculatedColumnFormula>IF(AND(OR(Årsrapport!$K6="Annet, spesifiser til høyre -&gt;",Årsrapport!$K6="Manglet oppdrag, årsak -&gt;"),Årsrapport!$L6=""),1,0)</calculatedColumnFormula>
    </tableColumn>
    <tableColumn id="38" xr3:uid="{F155C8CB-682C-4C28-8665-2725EEFF6FC1}" name="Tekstens lengde &gt; AM5?" dataDxfId="2">
      <calculatedColumnFormula>IF(OR(LEN(Årsrapport!L6)&lt;$AM$4,Årsrapport!L6=0),0,1)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E8A5-A9A8-4124-80BE-1AFDE4A5ED20}">
  <sheetPr>
    <tabColor theme="8" tint="-0.249977111117893"/>
  </sheetPr>
  <dimension ref="A1:P18"/>
  <sheetViews>
    <sheetView tabSelected="1" workbookViewId="0">
      <selection activeCell="C6" sqref="C6:I6"/>
    </sheetView>
  </sheetViews>
  <sheetFormatPr defaultRowHeight="15" x14ac:dyDescent="0.25"/>
  <cols>
    <col min="1" max="1" width="5.85546875" customWidth="1"/>
    <col min="2" max="2" width="49.42578125" bestFit="1" customWidth="1"/>
    <col min="3" max="3" width="16.7109375" customWidth="1"/>
    <col min="4" max="4" width="3.7109375" customWidth="1"/>
    <col min="5" max="5" width="16.7109375" customWidth="1"/>
    <col min="6" max="6" width="3.7109375" customWidth="1"/>
    <col min="7" max="7" width="16.7109375" customWidth="1"/>
    <col min="8" max="8" width="3.7109375" customWidth="1"/>
    <col min="9" max="9" width="9.5703125" bestFit="1" customWidth="1"/>
    <col min="10" max="10" width="12.140625" customWidth="1"/>
    <col min="11" max="11" width="6.7109375" customWidth="1"/>
    <col min="12" max="15" width="9.140625" hidden="1" customWidth="1"/>
    <col min="16" max="16" width="0" hidden="1" customWidth="1"/>
  </cols>
  <sheetData>
    <row r="1" spans="1:16" x14ac:dyDescent="0.2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6" ht="45.75" customHeight="1" x14ac:dyDescent="0.25">
      <c r="A2" s="153"/>
      <c r="B2" s="161"/>
      <c r="C2" s="157"/>
      <c r="D2" s="161" t="s">
        <v>112</v>
      </c>
      <c r="E2" s="162">
        <v>2022</v>
      </c>
      <c r="F2" s="157"/>
      <c r="G2" s="161"/>
      <c r="H2" s="157"/>
      <c r="I2" s="157"/>
      <c r="J2" s="157"/>
      <c r="K2" s="157"/>
    </row>
    <row r="3" spans="1:16" ht="55.5" customHeight="1" x14ac:dyDescent="0.25">
      <c r="A3" s="153"/>
      <c r="B3" s="187" t="s">
        <v>101</v>
      </c>
      <c r="C3" s="157"/>
      <c r="D3" s="157"/>
      <c r="E3" s="157"/>
      <c r="F3" s="157"/>
      <c r="G3" s="157"/>
      <c r="H3" s="157"/>
      <c r="I3" s="157"/>
      <c r="J3" s="157"/>
      <c r="K3" s="157"/>
    </row>
    <row r="4" spans="1:16" ht="18.75" x14ac:dyDescent="0.3">
      <c r="A4" s="153"/>
      <c r="B4" s="194" t="s">
        <v>92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6" x14ac:dyDescent="0.25">
      <c r="A5" s="153"/>
      <c r="B5" s="153"/>
      <c r="C5" s="196"/>
      <c r="D5" s="196"/>
      <c r="E5" s="196"/>
      <c r="F5" s="196"/>
      <c r="G5" s="196"/>
      <c r="H5" s="196"/>
      <c r="I5" s="196"/>
      <c r="J5" s="166"/>
      <c r="K5" s="166"/>
      <c r="L5" s="153"/>
    </row>
    <row r="6" spans="1:16" ht="24.95" customHeight="1" x14ac:dyDescent="0.3">
      <c r="A6" s="154"/>
      <c r="B6" s="159" t="s">
        <v>85</v>
      </c>
      <c r="C6" s="195"/>
      <c r="D6" s="195"/>
      <c r="E6" s="195"/>
      <c r="F6" s="195"/>
      <c r="G6" s="195"/>
      <c r="H6" s="195"/>
      <c r="I6" s="195"/>
      <c r="J6" s="158" t="s">
        <v>119</v>
      </c>
      <c r="K6" s="158"/>
      <c r="L6">
        <f>IF(C6="",1,0)</f>
        <v>1</v>
      </c>
      <c r="N6" t="s">
        <v>103</v>
      </c>
    </row>
    <row r="7" spans="1:16" ht="24.95" customHeight="1" x14ac:dyDescent="0.3">
      <c r="A7" s="154"/>
      <c r="B7" s="159" t="s">
        <v>104</v>
      </c>
      <c r="C7" s="195"/>
      <c r="D7" s="195"/>
      <c r="E7" s="195"/>
      <c r="F7" s="195"/>
      <c r="G7" s="195"/>
      <c r="H7" s="195"/>
      <c r="I7" s="195"/>
      <c r="J7" s="158" t="s">
        <v>119</v>
      </c>
      <c r="K7" s="158"/>
      <c r="L7">
        <f t="shared" ref="L7:L14" si="0">IF(C7="",1,0)</f>
        <v>1</v>
      </c>
    </row>
    <row r="8" spans="1:16" ht="24.95" customHeight="1" x14ac:dyDescent="0.3">
      <c r="A8" s="154"/>
      <c r="B8" s="159" t="s">
        <v>88</v>
      </c>
      <c r="C8" s="195"/>
      <c r="D8" s="195"/>
      <c r="E8" s="195"/>
      <c r="F8" s="195"/>
      <c r="G8" s="195"/>
      <c r="H8" s="195"/>
      <c r="I8" s="195"/>
      <c r="J8" s="158" t="s">
        <v>119</v>
      </c>
      <c r="K8" s="158"/>
      <c r="L8">
        <f t="shared" si="0"/>
        <v>1</v>
      </c>
    </row>
    <row r="9" spans="1:16" ht="24.95" customHeight="1" x14ac:dyDescent="0.3">
      <c r="A9" s="154"/>
      <c r="B9" s="159" t="s">
        <v>86</v>
      </c>
      <c r="C9" s="195"/>
      <c r="D9" s="195"/>
      <c r="E9" s="195"/>
      <c r="F9" s="195"/>
      <c r="G9" s="195"/>
      <c r="H9" s="195"/>
      <c r="I9" s="195"/>
      <c r="J9" s="158" t="s">
        <v>119</v>
      </c>
      <c r="K9" s="158"/>
      <c r="L9">
        <f t="shared" si="0"/>
        <v>1</v>
      </c>
    </row>
    <row r="10" spans="1:16" ht="24.95" customHeight="1" x14ac:dyDescent="0.3">
      <c r="A10" s="154"/>
      <c r="B10" s="159" t="s">
        <v>87</v>
      </c>
      <c r="C10" s="195"/>
      <c r="D10" s="195"/>
      <c r="E10" s="195"/>
      <c r="F10" s="195"/>
      <c r="G10" s="195"/>
      <c r="H10" s="195"/>
      <c r="I10" s="195"/>
      <c r="J10" s="158"/>
      <c r="K10" s="158"/>
    </row>
    <row r="11" spans="1:16" ht="24.95" customHeight="1" x14ac:dyDescent="0.3">
      <c r="A11" s="154"/>
      <c r="B11" s="159" t="s">
        <v>110</v>
      </c>
      <c r="C11" s="159" t="s">
        <v>100</v>
      </c>
      <c r="D11" s="155"/>
      <c r="E11" s="159" t="s">
        <v>89</v>
      </c>
      <c r="F11" s="155"/>
      <c r="G11" s="159" t="s">
        <v>90</v>
      </c>
      <c r="H11" s="155"/>
      <c r="I11" s="167"/>
      <c r="J11" s="158" t="s">
        <v>111</v>
      </c>
      <c r="K11" s="158"/>
      <c r="L11">
        <f>IF(M11=3,1,0)</f>
        <v>1</v>
      </c>
      <c r="M11">
        <f>SUM(N11:P11)</f>
        <v>3</v>
      </c>
      <c r="N11">
        <f>IF(AND(D11&lt;&gt;"x",D11&lt;&gt;"X"),1,0)</f>
        <v>1</v>
      </c>
      <c r="O11">
        <f>IF(AND(F11&lt;&gt;"x",F11&lt;&gt;"X"),1,0)</f>
        <v>1</v>
      </c>
      <c r="P11">
        <f>IF(AND(10&lt;&gt;"x",H11&lt;&gt;"X"),1,0)</f>
        <v>1</v>
      </c>
    </row>
    <row r="12" spans="1:16" ht="24.95" customHeight="1" x14ac:dyDescent="0.3">
      <c r="A12" s="154"/>
      <c r="B12" s="159" t="s">
        <v>109</v>
      </c>
      <c r="C12" s="195"/>
      <c r="D12" s="195"/>
      <c r="E12" s="195"/>
      <c r="F12" s="195"/>
      <c r="G12" s="195"/>
      <c r="H12" s="195"/>
      <c r="I12" s="195"/>
      <c r="J12" s="168"/>
      <c r="K12" s="158"/>
    </row>
    <row r="13" spans="1:16" ht="24.95" customHeight="1" x14ac:dyDescent="0.3">
      <c r="A13" s="154"/>
      <c r="B13" s="159" t="s">
        <v>118</v>
      </c>
      <c r="C13" s="195"/>
      <c r="D13" s="195"/>
      <c r="E13" s="195"/>
      <c r="F13" s="195"/>
      <c r="G13" s="195"/>
      <c r="H13" s="195"/>
      <c r="I13" s="195"/>
      <c r="J13" s="158"/>
      <c r="K13" s="158"/>
    </row>
    <row r="14" spans="1:16" ht="24.95" customHeight="1" x14ac:dyDescent="0.3">
      <c r="A14" s="154"/>
      <c r="B14" s="159" t="s">
        <v>91</v>
      </c>
      <c r="C14" s="195"/>
      <c r="D14" s="195"/>
      <c r="E14" s="195"/>
      <c r="F14" s="195"/>
      <c r="G14" s="195"/>
      <c r="H14" s="195"/>
      <c r="I14" s="195"/>
      <c r="J14" s="158" t="s">
        <v>119</v>
      </c>
      <c r="K14" s="158"/>
      <c r="L14">
        <f t="shared" si="0"/>
        <v>1</v>
      </c>
    </row>
    <row r="15" spans="1:16" ht="57" customHeight="1" x14ac:dyDescent="0.3">
      <c r="A15" s="154"/>
      <c r="B15" s="156" t="s">
        <v>102</v>
      </c>
      <c r="C15" s="195"/>
      <c r="D15" s="195"/>
      <c r="E15" s="195"/>
      <c r="F15" s="195"/>
      <c r="G15" s="195"/>
      <c r="H15" s="195"/>
      <c r="I15" s="195"/>
      <c r="J15" s="153"/>
      <c r="K15" s="153"/>
      <c r="L15">
        <f>SUM(L6:L14)</f>
        <v>6</v>
      </c>
    </row>
    <row r="16" spans="1:16" x14ac:dyDescent="0.25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</row>
    <row r="17" spans="1:11" x14ac:dyDescent="0.25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</row>
    <row r="18" spans="1:11" x14ac:dyDescent="0.25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</row>
  </sheetData>
  <sheetProtection algorithmName="SHA-512" hashValue="1ozSwmzSWf2SlMsdEjFBVEs1DsjNTPFVtCEmgW04q1Sz6DJp5ysDzJOn4kFLkjkSki5GzwkPAfzrsSz7feu8NQ==" saltValue="AiZm7zE360zLWiyI6nLQGw==" spinCount="100000" sheet="1" objects="1" scenarios="1"/>
  <mergeCells count="11">
    <mergeCell ref="B4:L4"/>
    <mergeCell ref="C15:I15"/>
    <mergeCell ref="C5:I5"/>
    <mergeCell ref="C6:I6"/>
    <mergeCell ref="C7:I7"/>
    <mergeCell ref="C8:I8"/>
    <mergeCell ref="C9:I9"/>
    <mergeCell ref="C10:I10"/>
    <mergeCell ref="C13:I13"/>
    <mergeCell ref="C14:I14"/>
    <mergeCell ref="C12:I12"/>
  </mergeCells>
  <conditionalFormatting sqref="C6">
    <cfRule type="expression" dxfId="105" priority="20">
      <formula>IF($L$6=1,TRUE,FALSE)</formula>
    </cfRule>
  </conditionalFormatting>
  <conditionalFormatting sqref="C7:I7">
    <cfRule type="expression" dxfId="104" priority="16">
      <formula>IF($L$7&lt;&gt;0,TRUE,FALSE)</formula>
    </cfRule>
  </conditionalFormatting>
  <conditionalFormatting sqref="C8:I8">
    <cfRule type="expression" dxfId="103" priority="15">
      <formula>IF($L$8&lt;&gt;0,TRUE,FALSE)</formula>
    </cfRule>
  </conditionalFormatting>
  <conditionalFormatting sqref="C9:I9">
    <cfRule type="expression" dxfId="102" priority="14">
      <formula>IF($L$9&lt;&gt;0,TRUE,FALSE)</formula>
    </cfRule>
  </conditionalFormatting>
  <conditionalFormatting sqref="C14:I14">
    <cfRule type="expression" dxfId="101" priority="13">
      <formula>IF($L$14&lt;&gt;0,TRUE,FALSE)</formula>
    </cfRule>
  </conditionalFormatting>
  <conditionalFormatting sqref="J6:K6">
    <cfRule type="expression" dxfId="100" priority="12">
      <formula>IF($L$6=0,TRUE,FALSE)</formula>
    </cfRule>
  </conditionalFormatting>
  <conditionalFormatting sqref="K7">
    <cfRule type="expression" dxfId="99" priority="11">
      <formula>IF($L$7=0,TRUE,FALSE)</formula>
    </cfRule>
  </conditionalFormatting>
  <conditionalFormatting sqref="K8">
    <cfRule type="expression" dxfId="98" priority="10">
      <formula>IF($L$8=0,TRUE,FALSE)</formula>
    </cfRule>
  </conditionalFormatting>
  <conditionalFormatting sqref="K9">
    <cfRule type="expression" dxfId="97" priority="9">
      <formula>IF($L$9=0,TRUE,FALSE)</formula>
    </cfRule>
  </conditionalFormatting>
  <conditionalFormatting sqref="J11:K12">
    <cfRule type="expression" dxfId="96" priority="7">
      <formula>IF($M$11&lt;&gt;3,TRUE,FALSE)</formula>
    </cfRule>
  </conditionalFormatting>
  <conditionalFormatting sqref="K14">
    <cfRule type="expression" dxfId="95" priority="6">
      <formula>IF($L$14=0,TRUE,FALSE)</formula>
    </cfRule>
  </conditionalFormatting>
  <conditionalFormatting sqref="C12:I12">
    <cfRule type="expression" dxfId="94" priority="3">
      <formula>IF($M$12=0,TRUE,FALSE)</formula>
    </cfRule>
    <cfRule type="expression" dxfId="93" priority="66">
      <formula>IF($L$12=1,TRUE,FALSE)</formula>
    </cfRule>
  </conditionalFormatting>
  <conditionalFormatting sqref="D11 F11 H11">
    <cfRule type="expression" dxfId="91" priority="67">
      <formula>IF($M$11=3,TRUE,FALSE)</formula>
    </cfRule>
  </conditionalFormatting>
  <conditionalFormatting sqref="J7:J9">
    <cfRule type="expression" dxfId="1" priority="2">
      <formula>IF($L$6=0,TRUE,FALSE)</formula>
    </cfRule>
  </conditionalFormatting>
  <conditionalFormatting sqref="J14">
    <cfRule type="expression" dxfId="0" priority="1">
      <formula>IF($L$6=0,TRUE,FALSE)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89AB-C42B-40F5-92DA-4CC78B0B1AA6}">
  <sheetPr>
    <tabColor theme="4" tint="0.59999389629810485"/>
  </sheetPr>
  <dimension ref="A1:T56"/>
  <sheetViews>
    <sheetView zoomScaleNormal="10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31.5703125" style="10" customWidth="1"/>
    <col min="2" max="3" width="8.7109375" style="56" customWidth="1"/>
    <col min="4" max="10" width="8.7109375" style="10" customWidth="1"/>
    <col min="11" max="11" width="29.42578125" style="10" customWidth="1"/>
    <col min="12" max="12" width="85.140625" style="10" customWidth="1"/>
    <col min="13" max="16384" width="9.140625" style="10"/>
  </cols>
  <sheetData>
    <row r="1" spans="1:20" ht="170.25" customHeight="1" thickBot="1" x14ac:dyDescent="0.3">
      <c r="A1" s="258" t="s">
        <v>117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20" ht="36" customHeight="1" thickTop="1" x14ac:dyDescent="0.25">
      <c r="A2" s="197" t="s">
        <v>84</v>
      </c>
      <c r="B2" s="57" t="s">
        <v>17</v>
      </c>
      <c r="C2" s="58" t="s">
        <v>17</v>
      </c>
      <c r="D2" s="25" t="s">
        <v>17</v>
      </c>
      <c r="E2" s="26" t="s">
        <v>17</v>
      </c>
      <c r="F2" s="27" t="s">
        <v>17</v>
      </c>
      <c r="G2" s="140" t="s">
        <v>17</v>
      </c>
      <c r="H2" s="142" t="s">
        <v>17</v>
      </c>
      <c r="I2" s="207" t="s">
        <v>57</v>
      </c>
      <c r="J2" s="208"/>
      <c r="K2" s="204" t="s">
        <v>23</v>
      </c>
      <c r="L2" s="213" t="str">
        <f>IF(Feilsjekk!AL3&lt;&gt;0,Feilsjekk!AL2,Feilsjekk!AL1)</f>
        <v>Det er røde og eller gule felt som må fylles ut korrekt. 
Rapport med gule eller røde felt blir ikke godkjent.
Sjekk også om foretaksinformasjonen er korrekt utfylt.</v>
      </c>
    </row>
    <row r="3" spans="1:20" ht="24" customHeight="1" thickBot="1" x14ac:dyDescent="0.3">
      <c r="A3" s="198"/>
      <c r="B3" s="139">
        <f t="shared" ref="B3:H3" si="0">SUM(B6:B55)</f>
        <v>0</v>
      </c>
      <c r="C3" s="138">
        <f t="shared" si="0"/>
        <v>0</v>
      </c>
      <c r="D3" s="137">
        <f t="shared" si="0"/>
        <v>0</v>
      </c>
      <c r="E3" s="135">
        <f t="shared" si="0"/>
        <v>0</v>
      </c>
      <c r="F3" s="136">
        <f t="shared" si="0"/>
        <v>0</v>
      </c>
      <c r="G3" s="141">
        <f t="shared" si="0"/>
        <v>0</v>
      </c>
      <c r="H3" s="143">
        <f t="shared" si="0"/>
        <v>0</v>
      </c>
      <c r="I3" s="209"/>
      <c r="J3" s="210"/>
      <c r="K3" s="205"/>
      <c r="L3" s="214"/>
    </row>
    <row r="4" spans="1:20" ht="44.25" customHeight="1" thickTop="1" x14ac:dyDescent="0.25">
      <c r="A4" s="198"/>
      <c r="B4" s="55" t="s">
        <v>18</v>
      </c>
      <c r="C4" s="200" t="s">
        <v>19</v>
      </c>
      <c r="D4" s="201"/>
      <c r="E4" s="202" t="s">
        <v>20</v>
      </c>
      <c r="F4" s="203"/>
      <c r="G4" s="144" t="s">
        <v>62</v>
      </c>
      <c r="H4" s="146" t="s">
        <v>114</v>
      </c>
      <c r="I4" s="209"/>
      <c r="J4" s="210"/>
      <c r="K4" s="206"/>
      <c r="L4" s="211" t="s">
        <v>94</v>
      </c>
      <c r="M4" s="11"/>
      <c r="N4" s="11"/>
      <c r="O4" s="11"/>
      <c r="P4" s="11"/>
      <c r="Q4" s="11"/>
      <c r="R4" s="11"/>
      <c r="S4" s="11"/>
      <c r="T4" s="11"/>
    </row>
    <row r="5" spans="1:20" ht="71.25" customHeight="1" thickBot="1" x14ac:dyDescent="0.3">
      <c r="A5" s="199"/>
      <c r="B5" s="74" t="s">
        <v>51</v>
      </c>
      <c r="C5" s="75" t="s">
        <v>52</v>
      </c>
      <c r="D5" s="76" t="s">
        <v>53</v>
      </c>
      <c r="E5" s="77" t="s">
        <v>54</v>
      </c>
      <c r="F5" s="78" t="s">
        <v>55</v>
      </c>
      <c r="G5" s="145" t="s">
        <v>60</v>
      </c>
      <c r="H5" s="147" t="s">
        <v>61</v>
      </c>
      <c r="I5" s="79" t="s">
        <v>115</v>
      </c>
      <c r="J5" s="80" t="s">
        <v>116</v>
      </c>
      <c r="K5" s="81" t="s">
        <v>21</v>
      </c>
      <c r="L5" s="212"/>
      <c r="M5" s="11"/>
      <c r="N5" s="11"/>
      <c r="O5" s="11"/>
      <c r="P5" s="11"/>
      <c r="Q5" s="11"/>
      <c r="R5" s="11"/>
      <c r="S5" s="11"/>
      <c r="T5" s="11"/>
    </row>
    <row r="6" spans="1:20" ht="15.75" thickTop="1" x14ac:dyDescent="0.25">
      <c r="A6" s="193"/>
      <c r="B6" s="163" t="str">
        <f>IF(AND('Liste over oppdrag'!$C$7&lt;&gt;"",'Liste over oppdrag'!$C$7&lt;&gt;0),'Liste over oppdrag'!$C$7,"")</f>
        <v/>
      </c>
      <c r="C6" s="169" t="str">
        <f>IF(AND('Liste over oppdrag'!$C$9&lt;&gt;"",'Liste over oppdrag'!$C$9&lt;&gt;0),'Liste over oppdrag'!$C$9,"")</f>
        <v/>
      </c>
      <c r="D6" s="170" t="str">
        <f>IF(AND('Liste over oppdrag'!$C$10&lt;&gt;"",'Liste over oppdrag'!$C$10&lt;&gt;0),'Liste over oppdrag'!$C$10,"")</f>
        <v/>
      </c>
      <c r="E6" s="171" t="str">
        <f>IF(AND('Liste over oppdrag'!$C$11&lt;&gt;"",'Liste over oppdrag'!$C$11&lt;&gt;0),'Liste over oppdrag'!$C$11,"")</f>
        <v/>
      </c>
      <c r="F6" s="172" t="str">
        <f>IF(AND('Liste over oppdrag'!$C$12&lt;&gt;"",'Liste over oppdrag'!$C$12&lt;&gt;0),'Liste over oppdrag'!$C$12,"")</f>
        <v/>
      </c>
      <c r="G6" s="173" t="str">
        <f>IF(AND('Liste over oppdrag'!$C$13&lt;&gt;"",'Liste over oppdrag'!$C$13&lt;&gt;0),'Liste over oppdrag'!$C$13,"")</f>
        <v/>
      </c>
      <c r="H6" s="174" t="str">
        <f>IF(AND('Liste over oppdrag'!$C$14&lt;&gt;"",'Liste over oppdrag'!$C$14&lt;&gt;0),'Liste over oppdrag'!$C$14,"")</f>
        <v/>
      </c>
      <c r="I6" s="82"/>
      <c r="J6" s="83"/>
      <c r="K6" s="84"/>
      <c r="L6" s="85"/>
    </row>
    <row r="7" spans="1:20" x14ac:dyDescent="0.25">
      <c r="A7" s="193"/>
      <c r="B7" s="164" t="str">
        <f>IF(AND('Liste over oppdrag'!$D$7&lt;&gt;"",'Liste over oppdrag'!$D$7&lt;&gt;0),'Liste over oppdrag'!$D$7,"")</f>
        <v/>
      </c>
      <c r="C7" s="175" t="str">
        <f>IF(AND('Liste over oppdrag'!$D$9&lt;&gt;"",'Liste over oppdrag'!$D$9&lt;&gt;0),'Liste over oppdrag'!$D$9,"")</f>
        <v/>
      </c>
      <c r="D7" s="176" t="str">
        <f>IF(AND('Liste over oppdrag'!$D$10&lt;&gt;"",'Liste over oppdrag'!$D$10&lt;&gt;0),'Liste over oppdrag'!$D$10,"")</f>
        <v/>
      </c>
      <c r="E7" s="177" t="str">
        <f>IF(AND('Liste over oppdrag'!$D$11&lt;&gt;"",'Liste over oppdrag'!$D$11&lt;&gt;0),'Liste over oppdrag'!$D$11,"")</f>
        <v/>
      </c>
      <c r="F7" s="178" t="str">
        <f>IF(AND('Liste over oppdrag'!$D$12&lt;&gt;"",'Liste over oppdrag'!$D$12&lt;&gt;0),'Liste over oppdrag'!$D$12,"")</f>
        <v/>
      </c>
      <c r="G7" s="179" t="str">
        <f>IF(AND('Liste over oppdrag'!$D$13&lt;&gt;"",'Liste over oppdrag'!$D$13&lt;&gt;0),'Liste over oppdrag'!$D$13,"")</f>
        <v/>
      </c>
      <c r="H7" s="180" t="str">
        <f>IF(AND('Liste over oppdrag'!$D$14&lt;&gt;"",'Liste over oppdrag'!$D$14&lt;&gt;0),'Liste over oppdrag'!$D$14,"")</f>
        <v/>
      </c>
      <c r="I7" s="61"/>
      <c r="J7" s="62"/>
      <c r="K7" s="59"/>
      <c r="L7" s="28"/>
    </row>
    <row r="8" spans="1:20" x14ac:dyDescent="0.25">
      <c r="A8" s="193"/>
      <c r="B8" s="164" t="str">
        <f>IF(AND('Liste over oppdrag'!$E$7&lt;&gt;"",'Liste over oppdrag'!$E$7&lt;&gt;0),'Liste over oppdrag'!$E$7,"")</f>
        <v/>
      </c>
      <c r="C8" s="175" t="str">
        <f>IF(AND('Liste over oppdrag'!$E$9&lt;&gt;"",'Liste over oppdrag'!$E$9&lt;&gt;0),'Liste over oppdrag'!$E$9,"")</f>
        <v/>
      </c>
      <c r="D8" s="176" t="str">
        <f>IF(AND('Liste over oppdrag'!$E$10&lt;&gt;"",'Liste over oppdrag'!$E$10&lt;&gt;0),'Liste over oppdrag'!$E$10,"")</f>
        <v/>
      </c>
      <c r="E8" s="177" t="str">
        <f>IF(AND('Liste over oppdrag'!$E$11&lt;&gt;"",'Liste over oppdrag'!$E$11&lt;&gt;0),'Liste over oppdrag'!$E$11,"")</f>
        <v/>
      </c>
      <c r="F8" s="178" t="str">
        <f>IF(AND('Liste over oppdrag'!$E$12&lt;&gt;"",'Liste over oppdrag'!$E$12&lt;&gt;0),'Liste over oppdrag'!$E$12,"")</f>
        <v/>
      </c>
      <c r="G8" s="179" t="str">
        <f>IF(AND('Liste over oppdrag'!$E$13&lt;&gt;"",'Liste over oppdrag'!$E$13&lt;&gt;0),'Liste over oppdrag'!$E$13,"")</f>
        <v/>
      </c>
      <c r="H8" s="180" t="str">
        <f>IF(AND('Liste over oppdrag'!$E$14&lt;&gt;"",'Liste over oppdrag'!$E$14&lt;&gt;0),'Liste over oppdrag'!$E$14,"")</f>
        <v/>
      </c>
      <c r="I8" s="61"/>
      <c r="J8" s="62"/>
      <c r="K8" s="59"/>
      <c r="L8" s="28"/>
    </row>
    <row r="9" spans="1:20" x14ac:dyDescent="0.25">
      <c r="A9" s="193"/>
      <c r="B9" s="164" t="str">
        <f>IF(AND('Liste over oppdrag'!$F$7&lt;&gt;"",'Liste over oppdrag'!$F$7&lt;&gt;0),'Liste over oppdrag'!$F$7,"")</f>
        <v/>
      </c>
      <c r="C9" s="175" t="str">
        <f>IF(AND('Liste over oppdrag'!$F$9&lt;&gt;"",'Liste over oppdrag'!$F$9&lt;&gt;0),'Liste over oppdrag'!$F$9,"")</f>
        <v/>
      </c>
      <c r="D9" s="176" t="str">
        <f>IF(AND('Liste over oppdrag'!$F$10&lt;&gt;"",'Liste over oppdrag'!$F$10&lt;&gt;0),'Liste over oppdrag'!$F$10,"")</f>
        <v/>
      </c>
      <c r="E9" s="177" t="str">
        <f>IF(AND('Liste over oppdrag'!$F$11&lt;&gt;"",'Liste over oppdrag'!$F$11&lt;&gt;0),'Liste over oppdrag'!$F$11,"")</f>
        <v/>
      </c>
      <c r="F9" s="178" t="str">
        <f>IF(AND('Liste over oppdrag'!$F$12&lt;&gt;"",'Liste over oppdrag'!$F$12&lt;&gt;0),'Liste over oppdrag'!$F$12,"")</f>
        <v/>
      </c>
      <c r="G9" s="179" t="str">
        <f>IF(AND('Liste over oppdrag'!$F$13&lt;&gt;"",'Liste over oppdrag'!$F$13&lt;&gt;0),'Liste over oppdrag'!$F$13,"")</f>
        <v/>
      </c>
      <c r="H9" s="180" t="str">
        <f>IF(AND('Liste over oppdrag'!$F$14&lt;&gt;"",'Liste over oppdrag'!$F$14&lt;&gt;0),'Liste over oppdrag'!$F$14,"")</f>
        <v/>
      </c>
      <c r="I9" s="61"/>
      <c r="J9" s="62"/>
      <c r="K9" s="59"/>
      <c r="L9" s="28"/>
    </row>
    <row r="10" spans="1:20" x14ac:dyDescent="0.25">
      <c r="A10" s="193"/>
      <c r="B10" s="164" t="str">
        <f>IF(AND('Liste over oppdrag'!$G$7&lt;&gt;"",'Liste over oppdrag'!$G$7&lt;&gt;0),'Liste over oppdrag'!$G$7,"")</f>
        <v/>
      </c>
      <c r="C10" s="175" t="str">
        <f>IF(AND('Liste over oppdrag'!$G$9&lt;&gt;"",'Liste over oppdrag'!$G$9&lt;&gt;0),'Liste over oppdrag'!$G$9,"")</f>
        <v/>
      </c>
      <c r="D10" s="176" t="str">
        <f>IF(AND('Liste over oppdrag'!$G$10&lt;&gt;"",'Liste over oppdrag'!$G$10&lt;&gt;0),'Liste over oppdrag'!$G$10,"")</f>
        <v/>
      </c>
      <c r="E10" s="177" t="str">
        <f>IF(AND('Liste over oppdrag'!$G$11&lt;&gt;"",'Liste over oppdrag'!$G$11&lt;&gt;0),'Liste over oppdrag'!$G$11,"")</f>
        <v/>
      </c>
      <c r="F10" s="178" t="str">
        <f>IF(AND('Liste over oppdrag'!$G$12&lt;&gt;"",'Liste over oppdrag'!$G$12&lt;&gt;0),'Liste over oppdrag'!$G$12,"")</f>
        <v/>
      </c>
      <c r="G10" s="179" t="str">
        <f>IF(AND('Liste over oppdrag'!$G$13&lt;&gt;"",'Liste over oppdrag'!$G$13&lt;&gt;0),'Liste over oppdrag'!$G$13,"")</f>
        <v/>
      </c>
      <c r="H10" s="180" t="str">
        <f>IF(AND('Liste over oppdrag'!$G$14&lt;&gt;"",'Liste over oppdrag'!$G$14&lt;&gt;0),'Liste over oppdrag'!$G$14,"")</f>
        <v/>
      </c>
      <c r="I10" s="61"/>
      <c r="J10" s="62"/>
      <c r="K10" s="59"/>
      <c r="L10" s="28"/>
    </row>
    <row r="11" spans="1:20" x14ac:dyDescent="0.25">
      <c r="A11" s="193"/>
      <c r="B11" s="164" t="str">
        <f>IF(AND('Liste over oppdrag'!$H$7&lt;&gt;"",'Liste over oppdrag'!$H$7&lt;&gt;0),'Liste over oppdrag'!$H$7,"")</f>
        <v/>
      </c>
      <c r="C11" s="175" t="str">
        <f>IF(AND('Liste over oppdrag'!$H$9&lt;&gt;"",'Liste over oppdrag'!$H$9&lt;&gt;0),'Liste over oppdrag'!$H$9,"")</f>
        <v/>
      </c>
      <c r="D11" s="176" t="str">
        <f>IF(AND('Liste over oppdrag'!$H$10&lt;&gt;"",'Liste over oppdrag'!$H$10&lt;&gt;0),'Liste over oppdrag'!$H$10,"")</f>
        <v/>
      </c>
      <c r="E11" s="177" t="str">
        <f>IF(AND('Liste over oppdrag'!$H$11&lt;&gt;"",'Liste over oppdrag'!$H$11&lt;&gt;0),'Liste over oppdrag'!$H$11,"")</f>
        <v/>
      </c>
      <c r="F11" s="178" t="str">
        <f>IF(AND('Liste over oppdrag'!$H$12&lt;&gt;"",'Liste over oppdrag'!$H$12&lt;&gt;0),'Liste over oppdrag'!$H$12,"")</f>
        <v/>
      </c>
      <c r="G11" s="179" t="str">
        <f>IF(AND('Liste over oppdrag'!$H$13&lt;&gt;"",'Liste over oppdrag'!$H$13&lt;&gt;0),'Liste over oppdrag'!$H$13,"")</f>
        <v/>
      </c>
      <c r="H11" s="180" t="str">
        <f>IF(AND('Liste over oppdrag'!$H$14&lt;&gt;"",'Liste over oppdrag'!$H$14&lt;&gt;0),'Liste over oppdrag'!$H$14,"")</f>
        <v/>
      </c>
      <c r="I11" s="61"/>
      <c r="J11" s="62"/>
      <c r="K11" s="59"/>
      <c r="L11" s="28"/>
    </row>
    <row r="12" spans="1:20" x14ac:dyDescent="0.25">
      <c r="A12" s="193"/>
      <c r="B12" s="164" t="str">
        <f>IF(AND('Liste over oppdrag'!$I$7&lt;&gt;"",'Liste over oppdrag'!$I$7&lt;&gt;0),'Liste over oppdrag'!$I$7,"")</f>
        <v/>
      </c>
      <c r="C12" s="175" t="str">
        <f>IF(AND('Liste over oppdrag'!$I$9&lt;&gt;"",'Liste over oppdrag'!$I$9&lt;&gt;0),'Liste over oppdrag'!$I$9,"")</f>
        <v/>
      </c>
      <c r="D12" s="176" t="str">
        <f>IF(AND('Liste over oppdrag'!$I$10&lt;&gt;"",'Liste over oppdrag'!$I$10&lt;&gt;0),'Liste over oppdrag'!$I$10,"")</f>
        <v/>
      </c>
      <c r="E12" s="177" t="str">
        <f>IF(AND('Liste over oppdrag'!$I$11&lt;&gt;"",'Liste over oppdrag'!$I$11&lt;&gt;0),'Liste over oppdrag'!$I$11,"")</f>
        <v/>
      </c>
      <c r="F12" s="178" t="str">
        <f>IF(AND('Liste over oppdrag'!$I$12&lt;&gt;"",'Liste over oppdrag'!$I$12&lt;&gt;0),'Liste over oppdrag'!$I$12,"")</f>
        <v/>
      </c>
      <c r="G12" s="179" t="str">
        <f>IF(AND('Liste over oppdrag'!$I$13&lt;&gt;"",'Liste over oppdrag'!$I$13&lt;&gt;0),'Liste over oppdrag'!$I$13,"")</f>
        <v/>
      </c>
      <c r="H12" s="180" t="str">
        <f>IF(AND('Liste over oppdrag'!$I$14&lt;&gt;"",'Liste over oppdrag'!$I$14&lt;&gt;0),'Liste over oppdrag'!$I$14,"")</f>
        <v/>
      </c>
      <c r="I12" s="61"/>
      <c r="J12" s="62"/>
      <c r="K12" s="59"/>
      <c r="L12" s="28"/>
    </row>
    <row r="13" spans="1:20" x14ac:dyDescent="0.25">
      <c r="A13" s="193"/>
      <c r="B13" s="164" t="str">
        <f>IF(AND('Liste over oppdrag'!$J$7&lt;&gt;"",'Liste over oppdrag'!$J$7&lt;&gt;0),'Liste over oppdrag'!$J$7,"")</f>
        <v/>
      </c>
      <c r="C13" s="175" t="str">
        <f>IF(AND('Liste over oppdrag'!$J$9&lt;&gt;"",'Liste over oppdrag'!$J$9&lt;&gt;0),'Liste over oppdrag'!$J$9,"")</f>
        <v/>
      </c>
      <c r="D13" s="176" t="str">
        <f>IF(AND('Liste over oppdrag'!$J$10&lt;&gt;"",'Liste over oppdrag'!$J$10&lt;&gt;0),'Liste over oppdrag'!$J$10,"")</f>
        <v/>
      </c>
      <c r="E13" s="177" t="str">
        <f>IF(AND('Liste over oppdrag'!$J$11&lt;&gt;"",'Liste over oppdrag'!$J$11&lt;&gt;0),'Liste over oppdrag'!$J$11,"")</f>
        <v/>
      </c>
      <c r="F13" s="178" t="str">
        <f>IF(AND('Liste over oppdrag'!$J$12&lt;&gt;"",'Liste over oppdrag'!$J$12&lt;&gt;0),'Liste over oppdrag'!$J$12,"")</f>
        <v/>
      </c>
      <c r="G13" s="179" t="str">
        <f>IF(AND('Liste over oppdrag'!$J$13&lt;&gt;"",'Liste over oppdrag'!$J$13&lt;&gt;0),'Liste over oppdrag'!$J$13,"")</f>
        <v/>
      </c>
      <c r="H13" s="180" t="str">
        <f>IF(AND('Liste over oppdrag'!$J$14&lt;&gt;"",'Liste over oppdrag'!$J$14&lt;&gt;0),'Liste over oppdrag'!$J$14,"")</f>
        <v/>
      </c>
      <c r="I13" s="61"/>
      <c r="J13" s="62"/>
      <c r="K13" s="59"/>
      <c r="L13" s="28"/>
    </row>
    <row r="14" spans="1:20" x14ac:dyDescent="0.25">
      <c r="A14" s="193"/>
      <c r="B14" s="164" t="str">
        <f>IF(AND('Liste over oppdrag'!$K$7&lt;&gt;"",'Liste over oppdrag'!$K$7&lt;&gt;0),'Liste over oppdrag'!$K$7,"")</f>
        <v/>
      </c>
      <c r="C14" s="175" t="str">
        <f>IF(AND('Liste over oppdrag'!$K$9&lt;&gt;"",'Liste over oppdrag'!$K$9&lt;&gt;0),'Liste over oppdrag'!$K$9,"")</f>
        <v/>
      </c>
      <c r="D14" s="176" t="str">
        <f>IF(AND('Liste over oppdrag'!$K$10&lt;&gt;"",'Liste over oppdrag'!$K$10&lt;&gt;0),'Liste over oppdrag'!$K$10,"")</f>
        <v/>
      </c>
      <c r="E14" s="177" t="str">
        <f>IF(AND('Liste over oppdrag'!$K$11&lt;&gt;"",'Liste over oppdrag'!$K$11&lt;&gt;0),'Liste over oppdrag'!$K$11,"")</f>
        <v/>
      </c>
      <c r="F14" s="178" t="str">
        <f>IF(AND('Liste over oppdrag'!$K$12&lt;&gt;"",'Liste over oppdrag'!$K$12&lt;&gt;0),'Liste over oppdrag'!$K$12,"")</f>
        <v/>
      </c>
      <c r="G14" s="179" t="str">
        <f>IF(AND('Liste over oppdrag'!$K$13&lt;&gt;"",'Liste over oppdrag'!$K$13&lt;&gt;0),'Liste over oppdrag'!$K$13,"")</f>
        <v/>
      </c>
      <c r="H14" s="180" t="str">
        <f>IF(AND('Liste over oppdrag'!$K$14&lt;&gt;"",'Liste over oppdrag'!$K$14&lt;&gt;0),'Liste over oppdrag'!$K$14,"")</f>
        <v/>
      </c>
      <c r="I14" s="61"/>
      <c r="J14" s="62"/>
      <c r="K14" s="59"/>
      <c r="L14" s="28"/>
    </row>
    <row r="15" spans="1:20" x14ac:dyDescent="0.25">
      <c r="A15" s="193"/>
      <c r="B15" s="164" t="str">
        <f>IF(AND('Liste over oppdrag'!$L$7&lt;&gt;"",'Liste over oppdrag'!$L$7&lt;&gt;0),'Liste over oppdrag'!$L$7,"")</f>
        <v/>
      </c>
      <c r="C15" s="175" t="str">
        <f>IF(AND('Liste over oppdrag'!$L$9&lt;&gt;"",'Liste over oppdrag'!$L$9&lt;&gt;0),'Liste over oppdrag'!$L$9,"")</f>
        <v/>
      </c>
      <c r="D15" s="176" t="str">
        <f>IF(AND('Liste over oppdrag'!$L$10&lt;&gt;"",'Liste over oppdrag'!$L$10&lt;&gt;0),'Liste over oppdrag'!$L$10,"")</f>
        <v/>
      </c>
      <c r="E15" s="177" t="str">
        <f>IF(AND('Liste over oppdrag'!$L$11&lt;&gt;"",'Liste over oppdrag'!$L$11&lt;&gt;0),'Liste over oppdrag'!$L$11,"")</f>
        <v/>
      </c>
      <c r="F15" s="178" t="str">
        <f>IF(AND('Liste over oppdrag'!$L$12&lt;&gt;"",'Liste over oppdrag'!$L$12&lt;&gt;0),'Liste over oppdrag'!$L$12,"")</f>
        <v/>
      </c>
      <c r="G15" s="179" t="str">
        <f>IF(AND('Liste over oppdrag'!$L$13&lt;&gt;"",'Liste over oppdrag'!$L$13&lt;&gt;0),'Liste over oppdrag'!$L$13,"")</f>
        <v/>
      </c>
      <c r="H15" s="180" t="str">
        <f>IF(AND('Liste over oppdrag'!$L$14&lt;&gt;"",'Liste over oppdrag'!$L$14&lt;&gt;0),'Liste over oppdrag'!$L$14,"")</f>
        <v/>
      </c>
      <c r="I15" s="61"/>
      <c r="J15" s="62"/>
      <c r="K15" s="59"/>
      <c r="L15" s="28"/>
    </row>
    <row r="16" spans="1:20" x14ac:dyDescent="0.25">
      <c r="A16" s="193"/>
      <c r="B16" s="164" t="str">
        <f>IF(AND('Liste over oppdrag'!$M$7&lt;&gt;"",'Liste over oppdrag'!$M$7&lt;&gt;0),'Liste over oppdrag'!$M$7,"")</f>
        <v/>
      </c>
      <c r="C16" s="175" t="str">
        <f>IF(AND('Liste over oppdrag'!$M$9&lt;&gt;"",'Liste over oppdrag'!$M$9&lt;&gt;0),'Liste over oppdrag'!$M$9,"")</f>
        <v/>
      </c>
      <c r="D16" s="176" t="str">
        <f>IF(AND('Liste over oppdrag'!$M$10&lt;&gt;"",'Liste over oppdrag'!$M$10&lt;&gt;0),'Liste over oppdrag'!$M$10,"")</f>
        <v/>
      </c>
      <c r="E16" s="177" t="str">
        <f>IF(AND('Liste over oppdrag'!$M$11&lt;&gt;"",'Liste over oppdrag'!$M$11&lt;&gt;0),'Liste over oppdrag'!$M$11,"")</f>
        <v/>
      </c>
      <c r="F16" s="178" t="str">
        <f>IF(AND('Liste over oppdrag'!$M$12&lt;&gt;"",'Liste over oppdrag'!$M$12&lt;&gt;0),'Liste over oppdrag'!$M$12,"")</f>
        <v/>
      </c>
      <c r="G16" s="179" t="str">
        <f>IF(AND('Liste over oppdrag'!$M$13&lt;&gt;"",'Liste over oppdrag'!$M$13&lt;&gt;0),'Liste over oppdrag'!$M$13,"")</f>
        <v/>
      </c>
      <c r="H16" s="180" t="str">
        <f>IF(AND('Liste over oppdrag'!$M$14&lt;&gt;"",'Liste over oppdrag'!$M$14&lt;&gt;0),'Liste over oppdrag'!$M$14,"")</f>
        <v/>
      </c>
      <c r="I16" s="61"/>
      <c r="J16" s="62"/>
      <c r="K16" s="59"/>
      <c r="L16" s="28"/>
    </row>
    <row r="17" spans="1:12" x14ac:dyDescent="0.25">
      <c r="A17" s="193"/>
      <c r="B17" s="164" t="str">
        <f>IF(AND('Liste over oppdrag'!$N$7&lt;&gt;"",'Liste over oppdrag'!$N$7&lt;&gt;0),'Liste over oppdrag'!$N$7,"")</f>
        <v/>
      </c>
      <c r="C17" s="175" t="str">
        <f>IF(AND('Liste over oppdrag'!$N$9&lt;&gt;"",'Liste over oppdrag'!$N$9&lt;&gt;0),'Liste over oppdrag'!$N$9,"")</f>
        <v/>
      </c>
      <c r="D17" s="176" t="str">
        <f>IF(AND('Liste over oppdrag'!$N$10&lt;&gt;"",'Liste over oppdrag'!$N$10&lt;&gt;0),'Liste over oppdrag'!$N$10,"")</f>
        <v/>
      </c>
      <c r="E17" s="177" t="str">
        <f>IF(AND('Liste over oppdrag'!$N$11&lt;&gt;"",'Liste over oppdrag'!$N$11&lt;&gt;0),'Liste over oppdrag'!$N$11,"")</f>
        <v/>
      </c>
      <c r="F17" s="178" t="str">
        <f>IF(AND('Liste over oppdrag'!$N$12&lt;&gt;"",'Liste over oppdrag'!$N$12&lt;&gt;0),'Liste over oppdrag'!$N$12,"")</f>
        <v/>
      </c>
      <c r="G17" s="179" t="str">
        <f>IF(AND('Liste over oppdrag'!$N$13&lt;&gt;"",'Liste over oppdrag'!$N$13&lt;&gt;0),'Liste over oppdrag'!$N$13,"")</f>
        <v/>
      </c>
      <c r="H17" s="180" t="str">
        <f>IF(AND('Liste over oppdrag'!$N$14&lt;&gt;"",'Liste over oppdrag'!$N$14&lt;&gt;0),'Liste over oppdrag'!$N$14,"")</f>
        <v/>
      </c>
      <c r="I17" s="61"/>
      <c r="J17" s="62"/>
      <c r="K17" s="59"/>
      <c r="L17" s="28"/>
    </row>
    <row r="18" spans="1:12" x14ac:dyDescent="0.25">
      <c r="A18" s="193"/>
      <c r="B18" s="164" t="str">
        <f>IF(AND('Liste over oppdrag'!$O$7&lt;&gt;"",'Liste over oppdrag'!$O$7&lt;&gt;0),'Liste over oppdrag'!$O$7,"")</f>
        <v/>
      </c>
      <c r="C18" s="175" t="str">
        <f>IF(AND('Liste over oppdrag'!$O$9&lt;&gt;"",'Liste over oppdrag'!$O$9&lt;&gt;0),'Liste over oppdrag'!$O$9,"")</f>
        <v/>
      </c>
      <c r="D18" s="176" t="str">
        <f>IF(AND('Liste over oppdrag'!$O$10&lt;&gt;"",'Liste over oppdrag'!$O$10&lt;&gt;0),'Liste over oppdrag'!$O$10,"")</f>
        <v/>
      </c>
      <c r="E18" s="177" t="str">
        <f>IF(AND('Liste over oppdrag'!$O$11&lt;&gt;"",'Liste over oppdrag'!$O$11&lt;&gt;0),'Liste over oppdrag'!$O$11,"")</f>
        <v/>
      </c>
      <c r="F18" s="178" t="str">
        <f>IF(AND('Liste over oppdrag'!$O$12&lt;&gt;"",'Liste over oppdrag'!$O$12&lt;&gt;0),'Liste over oppdrag'!$O$12,"")</f>
        <v/>
      </c>
      <c r="G18" s="179" t="str">
        <f>IF(AND('Liste over oppdrag'!$O$13&lt;&gt;"",'Liste over oppdrag'!$O$13&lt;&gt;0),'Liste over oppdrag'!$O$13,"")</f>
        <v/>
      </c>
      <c r="H18" s="180" t="str">
        <f>IF(AND('Liste over oppdrag'!$O$14&lt;&gt;"",'Liste over oppdrag'!$O$14&lt;&gt;0),'Liste over oppdrag'!$O$14,"")</f>
        <v/>
      </c>
      <c r="I18" s="61"/>
      <c r="J18" s="62"/>
      <c r="K18" s="59"/>
      <c r="L18" s="28"/>
    </row>
    <row r="19" spans="1:12" x14ac:dyDescent="0.25">
      <c r="A19" s="193"/>
      <c r="B19" s="164" t="str">
        <f>IF(AND('Liste over oppdrag'!$P$7&lt;&gt;"",'Liste over oppdrag'!$P$7&lt;&gt;0),'Liste over oppdrag'!$P$7,"")</f>
        <v/>
      </c>
      <c r="C19" s="175" t="str">
        <f>IF(AND('Liste over oppdrag'!$P$9&lt;&gt;"",'Liste over oppdrag'!$P$9&lt;&gt;0),'Liste over oppdrag'!$P$9,"")</f>
        <v/>
      </c>
      <c r="D19" s="176" t="str">
        <f>IF(AND('Liste over oppdrag'!$P$10&lt;&gt;"",'Liste over oppdrag'!$P$10&lt;&gt;0),'Liste over oppdrag'!$P$10,"")</f>
        <v/>
      </c>
      <c r="E19" s="177" t="str">
        <f>IF(AND('Liste over oppdrag'!$P$11&lt;&gt;"",'Liste over oppdrag'!$P$11&lt;&gt;0),'Liste over oppdrag'!$P$11,"")</f>
        <v/>
      </c>
      <c r="F19" s="178" t="str">
        <f>IF(AND('Liste over oppdrag'!$P$12&lt;&gt;"",'Liste over oppdrag'!$P$12&lt;&gt;0),'Liste over oppdrag'!$P$12,"")</f>
        <v/>
      </c>
      <c r="G19" s="179" t="str">
        <f>IF(AND('Liste over oppdrag'!$P$13&lt;&gt;"",'Liste over oppdrag'!$P$13&lt;&gt;0),'Liste over oppdrag'!$P$13,"")</f>
        <v/>
      </c>
      <c r="H19" s="180" t="str">
        <f>IF(AND('Liste over oppdrag'!$P$14&lt;&gt;"",'Liste over oppdrag'!$P$14&lt;&gt;0),'Liste over oppdrag'!$P$14,"")</f>
        <v/>
      </c>
      <c r="I19" s="61"/>
      <c r="J19" s="62"/>
      <c r="K19" s="59"/>
      <c r="L19" s="28"/>
    </row>
    <row r="20" spans="1:12" x14ac:dyDescent="0.25">
      <c r="A20" s="193"/>
      <c r="B20" s="164" t="str">
        <f>IF(AND('Liste over oppdrag'!$Q$7&lt;&gt;"",'Liste over oppdrag'!$Q$7&lt;&gt;0),'Liste over oppdrag'!$Q$7,"")</f>
        <v/>
      </c>
      <c r="C20" s="175" t="str">
        <f>IF(AND('Liste over oppdrag'!$Q$9&lt;&gt;"",'Liste over oppdrag'!$Q$9&lt;&gt;0),'Liste over oppdrag'!$Q$9,"")</f>
        <v/>
      </c>
      <c r="D20" s="176" t="str">
        <f>IF(AND('Liste over oppdrag'!$Q$10&lt;&gt;"",'Liste over oppdrag'!$Q$10&lt;&gt;0),'Liste over oppdrag'!$Q$10,"")</f>
        <v/>
      </c>
      <c r="E20" s="177" t="str">
        <f>IF(AND('Liste over oppdrag'!$Q$11&lt;&gt;"",'Liste over oppdrag'!$Q$11&lt;&gt;0),'Liste over oppdrag'!$Q$11,"")</f>
        <v/>
      </c>
      <c r="F20" s="178" t="str">
        <f>IF(AND('Liste over oppdrag'!$Q$12&lt;&gt;"",'Liste over oppdrag'!$Q$12&lt;&gt;0),'Liste over oppdrag'!$Q$12,"")</f>
        <v/>
      </c>
      <c r="G20" s="179" t="str">
        <f>IF(AND('Liste over oppdrag'!$Q$13&lt;&gt;"",'Liste over oppdrag'!$Q$13&lt;&gt;0),'Liste over oppdrag'!$Q$13,"")</f>
        <v/>
      </c>
      <c r="H20" s="180" t="str">
        <f>IF(AND('Liste over oppdrag'!$Q$14&lt;&gt;"",'Liste over oppdrag'!$Q$14&lt;&gt;0),'Liste over oppdrag'!$Q$14,"")</f>
        <v/>
      </c>
      <c r="I20" s="61"/>
      <c r="J20" s="62"/>
      <c r="K20" s="59"/>
      <c r="L20" s="28"/>
    </row>
    <row r="21" spans="1:12" x14ac:dyDescent="0.25">
      <c r="A21" s="193"/>
      <c r="B21" s="164" t="str">
        <f>IF(AND('Liste over oppdrag'!$R$7&lt;&gt;"",'Liste over oppdrag'!$R$7&lt;&gt;0),'Liste over oppdrag'!$R$7,"")</f>
        <v/>
      </c>
      <c r="C21" s="175" t="str">
        <f>IF(AND('Liste over oppdrag'!$R$9&lt;&gt;"",'Liste over oppdrag'!$R$9&lt;&gt;0),'Liste over oppdrag'!$R$9,"")</f>
        <v/>
      </c>
      <c r="D21" s="176" t="str">
        <f>IF(AND('Liste over oppdrag'!$R$10&lt;&gt;"",'Liste over oppdrag'!$R$10&lt;&gt;0),'Liste over oppdrag'!$R$10,"")</f>
        <v/>
      </c>
      <c r="E21" s="177" t="str">
        <f>IF(AND('Liste over oppdrag'!$R$11&lt;&gt;"",'Liste over oppdrag'!$R$11&lt;&gt;0),'Liste over oppdrag'!$R$11,"")</f>
        <v/>
      </c>
      <c r="F21" s="178" t="str">
        <f>IF(AND('Liste over oppdrag'!$R$12&lt;&gt;"",'Liste over oppdrag'!$R$12&lt;&gt;0),'Liste over oppdrag'!$R$12,"")</f>
        <v/>
      </c>
      <c r="G21" s="179" t="str">
        <f>IF(AND('Liste over oppdrag'!$R$13&lt;&gt;"",'Liste over oppdrag'!$R$13&lt;&gt;0),'Liste over oppdrag'!$R$13,"")</f>
        <v/>
      </c>
      <c r="H21" s="180" t="str">
        <f>IF(AND('Liste over oppdrag'!$R$14&lt;&gt;"",'Liste over oppdrag'!$R$14&lt;&gt;0),'Liste over oppdrag'!$R$14,"")</f>
        <v/>
      </c>
      <c r="I21" s="61"/>
      <c r="J21" s="62"/>
      <c r="K21" s="59"/>
      <c r="L21" s="28"/>
    </row>
    <row r="22" spans="1:12" x14ac:dyDescent="0.25">
      <c r="A22" s="193"/>
      <c r="B22" s="164" t="str">
        <f>IF(AND('Liste over oppdrag'!$S$7&lt;&gt;"",'Liste over oppdrag'!$S$7&lt;&gt;0),'Liste over oppdrag'!$S$7,"")</f>
        <v/>
      </c>
      <c r="C22" s="175" t="str">
        <f>IF(AND('Liste over oppdrag'!$S$9&lt;&gt;"",'Liste over oppdrag'!$S$9&lt;&gt;0),'Liste over oppdrag'!$S$9,"")</f>
        <v/>
      </c>
      <c r="D22" s="176" t="str">
        <f>IF(AND('Liste over oppdrag'!$S$10&lt;&gt;"",'Liste over oppdrag'!$S$10&lt;&gt;0),'Liste over oppdrag'!$S$10,"")</f>
        <v/>
      </c>
      <c r="E22" s="177" t="str">
        <f>IF(AND('Liste over oppdrag'!$S$11&lt;&gt;"",'Liste over oppdrag'!$S$11&lt;&gt;0),'Liste over oppdrag'!$S$11,"")</f>
        <v/>
      </c>
      <c r="F22" s="178" t="str">
        <f>IF(AND('Liste over oppdrag'!$S$12&lt;&gt;"",'Liste over oppdrag'!$S$12&lt;&gt;0),'Liste over oppdrag'!$S$12,"")</f>
        <v/>
      </c>
      <c r="G22" s="179" t="str">
        <f>IF(AND('Liste over oppdrag'!$S$13&lt;&gt;"",'Liste over oppdrag'!$S$13&lt;&gt;0),'Liste over oppdrag'!$S$13,"")</f>
        <v/>
      </c>
      <c r="H22" s="180" t="str">
        <f>IF(AND('Liste over oppdrag'!$S$14&lt;&gt;"",'Liste over oppdrag'!$S$14&lt;&gt;0),'Liste over oppdrag'!$S$14,"")</f>
        <v/>
      </c>
      <c r="I22" s="61"/>
      <c r="J22" s="62"/>
      <c r="K22" s="59"/>
      <c r="L22" s="28"/>
    </row>
    <row r="23" spans="1:12" x14ac:dyDescent="0.25">
      <c r="A23" s="193"/>
      <c r="B23" s="164" t="str">
        <f>IF(AND('Liste over oppdrag'!$T$7&lt;&gt;"",'Liste over oppdrag'!$T$7&lt;&gt;0),'Liste over oppdrag'!$T$7,"")</f>
        <v/>
      </c>
      <c r="C23" s="175" t="str">
        <f>IF(AND('Liste over oppdrag'!$T$9&lt;&gt;"",'Liste over oppdrag'!$T$9&lt;&gt;0),'Liste over oppdrag'!$T$9,"")</f>
        <v/>
      </c>
      <c r="D23" s="176" t="str">
        <f>IF(AND('Liste over oppdrag'!$T$10&lt;&gt;"",'Liste over oppdrag'!$T$10&lt;&gt;0),'Liste over oppdrag'!$T$10,"")</f>
        <v/>
      </c>
      <c r="E23" s="177" t="str">
        <f>IF(AND('Liste over oppdrag'!$T$11&lt;&gt;"",'Liste over oppdrag'!$T$11&lt;&gt;0),'Liste over oppdrag'!$T$11,"")</f>
        <v/>
      </c>
      <c r="F23" s="178" t="str">
        <f>IF(AND('Liste over oppdrag'!$T$12&lt;&gt;"",'Liste over oppdrag'!$T$12&lt;&gt;0),'Liste over oppdrag'!$T$12,"")</f>
        <v/>
      </c>
      <c r="G23" s="179" t="str">
        <f>IF(AND('Liste over oppdrag'!$T$13&lt;&gt;"",'Liste over oppdrag'!$T$13&lt;&gt;0),'Liste over oppdrag'!$T$13,"")</f>
        <v/>
      </c>
      <c r="H23" s="180" t="str">
        <f>IF(AND('Liste over oppdrag'!$T$14&lt;&gt;"",'Liste over oppdrag'!$T$14&lt;&gt;0),'Liste over oppdrag'!$T$14,"")</f>
        <v/>
      </c>
      <c r="I23" s="61"/>
      <c r="J23" s="62"/>
      <c r="K23" s="59"/>
      <c r="L23" s="28"/>
    </row>
    <row r="24" spans="1:12" x14ac:dyDescent="0.25">
      <c r="A24" s="193"/>
      <c r="B24" s="164" t="str">
        <f>IF(AND('Liste over oppdrag'!$U$7&lt;&gt;"",'Liste over oppdrag'!$U$7&lt;&gt;0),'Liste over oppdrag'!$U$7,"")</f>
        <v/>
      </c>
      <c r="C24" s="175" t="str">
        <f>IF(AND('Liste over oppdrag'!$U$9&lt;&gt;"",'Liste over oppdrag'!$U$9&lt;&gt;0),'Liste over oppdrag'!$U$9,"")</f>
        <v/>
      </c>
      <c r="D24" s="176" t="str">
        <f>IF(AND('Liste over oppdrag'!$U$10&lt;&gt;"",'Liste over oppdrag'!$U$10&lt;&gt;0),'Liste over oppdrag'!$U$10,"")</f>
        <v/>
      </c>
      <c r="E24" s="177" t="str">
        <f>IF(AND('Liste over oppdrag'!$U$11&lt;&gt;"",'Liste over oppdrag'!$U$11&lt;&gt;0),'Liste over oppdrag'!$U$11,"")</f>
        <v/>
      </c>
      <c r="F24" s="178" t="str">
        <f>IF(AND('Liste over oppdrag'!$U$12&lt;&gt;"",'Liste over oppdrag'!$U$12&lt;&gt;0),'Liste over oppdrag'!$U$12,"")</f>
        <v/>
      </c>
      <c r="G24" s="179" t="str">
        <f>IF(AND('Liste over oppdrag'!$U$13&lt;&gt;"",'Liste over oppdrag'!$U$13&lt;&gt;0),'Liste over oppdrag'!$U$13,"")</f>
        <v/>
      </c>
      <c r="H24" s="180" t="str">
        <f>IF(AND('Liste over oppdrag'!$U$14&lt;&gt;"",'Liste over oppdrag'!$U$14&lt;&gt;0),'Liste over oppdrag'!$U$14,"")</f>
        <v/>
      </c>
      <c r="I24" s="61"/>
      <c r="J24" s="62"/>
      <c r="K24" s="59"/>
      <c r="L24" s="28"/>
    </row>
    <row r="25" spans="1:12" x14ac:dyDescent="0.25">
      <c r="A25" s="193"/>
      <c r="B25" s="164" t="str">
        <f>IF(AND('Liste over oppdrag'!$V$7&lt;&gt;"",'Liste over oppdrag'!$V$7&lt;&gt;0),'Liste over oppdrag'!$V$7,"")</f>
        <v/>
      </c>
      <c r="C25" s="175" t="str">
        <f>IF(AND('Liste over oppdrag'!$V$9&lt;&gt;"",'Liste over oppdrag'!$V$9&lt;&gt;0),'Liste over oppdrag'!$V$9,"")</f>
        <v/>
      </c>
      <c r="D25" s="176" t="str">
        <f>IF(AND('Liste over oppdrag'!$V$10&lt;&gt;"",'Liste over oppdrag'!$V$10&lt;&gt;0),'Liste over oppdrag'!$V$10,"")</f>
        <v/>
      </c>
      <c r="E25" s="177" t="str">
        <f>IF(AND('Liste over oppdrag'!$V$11&lt;&gt;"",'Liste over oppdrag'!$V$11&lt;&gt;0),'Liste over oppdrag'!$V$11,"")</f>
        <v/>
      </c>
      <c r="F25" s="178" t="str">
        <f>IF(AND('Liste over oppdrag'!$V$12&lt;&gt;"",'Liste over oppdrag'!$V$12&lt;&gt;0),'Liste over oppdrag'!$V$12,"")</f>
        <v/>
      </c>
      <c r="G25" s="179" t="str">
        <f>IF(AND('Liste over oppdrag'!$V$13&lt;&gt;"",'Liste over oppdrag'!$V$13&lt;&gt;0),'Liste over oppdrag'!$V$13,"")</f>
        <v/>
      </c>
      <c r="H25" s="180" t="str">
        <f>IF(AND('Liste over oppdrag'!$V$14&lt;&gt;"",'Liste over oppdrag'!$V$14&lt;&gt;0),'Liste over oppdrag'!$V$14,"")</f>
        <v/>
      </c>
      <c r="I25" s="61"/>
      <c r="J25" s="62"/>
      <c r="K25" s="59"/>
      <c r="L25" s="28"/>
    </row>
    <row r="26" spans="1:12" x14ac:dyDescent="0.25">
      <c r="A26" s="193"/>
      <c r="B26" s="164" t="str">
        <f>IF(AND('Liste over oppdrag'!$W$7&lt;&gt;"",'Liste over oppdrag'!$W$7&lt;&gt;0),'Liste over oppdrag'!$W$7,"")</f>
        <v/>
      </c>
      <c r="C26" s="175" t="str">
        <f>IF(AND('Liste over oppdrag'!$W$9&lt;&gt;"",'Liste over oppdrag'!$W$9&lt;&gt;0),'Liste over oppdrag'!$W$9,"")</f>
        <v/>
      </c>
      <c r="D26" s="176" t="str">
        <f>IF(AND('Liste over oppdrag'!$W$10&lt;&gt;"",'Liste over oppdrag'!$W$10&lt;&gt;0),'Liste over oppdrag'!$W$10,"")</f>
        <v/>
      </c>
      <c r="E26" s="177" t="str">
        <f>IF(AND('Liste over oppdrag'!$W$11&lt;&gt;"",'Liste over oppdrag'!$W$11&lt;&gt;0),'Liste over oppdrag'!$W$11,"")</f>
        <v/>
      </c>
      <c r="F26" s="178" t="str">
        <f>IF(AND('Liste over oppdrag'!$W$12&lt;&gt;"",'Liste over oppdrag'!$W$12&lt;&gt;0),'Liste over oppdrag'!$W$12,"")</f>
        <v/>
      </c>
      <c r="G26" s="179" t="str">
        <f>IF(AND('Liste over oppdrag'!$W$13&lt;&gt;"",'Liste over oppdrag'!$W$13&lt;&gt;0),'Liste over oppdrag'!$W$13,"")</f>
        <v/>
      </c>
      <c r="H26" s="180" t="str">
        <f>IF(AND('Liste over oppdrag'!$W$14&lt;&gt;"",'Liste over oppdrag'!$W$14&lt;&gt;0),'Liste over oppdrag'!$W$14,"")</f>
        <v/>
      </c>
      <c r="I26" s="61"/>
      <c r="J26" s="62"/>
      <c r="K26" s="59"/>
      <c r="L26" s="28"/>
    </row>
    <row r="27" spans="1:12" x14ac:dyDescent="0.25">
      <c r="A27" s="193"/>
      <c r="B27" s="164" t="str">
        <f>IF(AND('Liste over oppdrag'!$X$7&lt;&gt;"",'Liste over oppdrag'!$X$7&lt;&gt;0),'Liste over oppdrag'!$X$7,"")</f>
        <v/>
      </c>
      <c r="C27" s="175" t="str">
        <f>IF(AND('Liste over oppdrag'!$X$9&lt;&gt;"",'Liste over oppdrag'!$X$9&lt;&gt;0),'Liste over oppdrag'!$X$9,"")</f>
        <v/>
      </c>
      <c r="D27" s="176" t="str">
        <f>IF(AND('Liste over oppdrag'!$X$10&lt;&gt;"",'Liste over oppdrag'!$X$10&lt;&gt;0),'Liste over oppdrag'!$X$10,"")</f>
        <v/>
      </c>
      <c r="E27" s="177" t="str">
        <f>IF(AND('Liste over oppdrag'!$X$11&lt;&gt;"",'Liste over oppdrag'!$X$11&lt;&gt;0),'Liste over oppdrag'!$X$11,"")</f>
        <v/>
      </c>
      <c r="F27" s="178" t="str">
        <f>IF(AND('Liste over oppdrag'!$X$12&lt;&gt;"",'Liste over oppdrag'!$X$12&lt;&gt;0),'Liste over oppdrag'!$X$12,"")</f>
        <v/>
      </c>
      <c r="G27" s="179" t="str">
        <f>IF(AND('Liste over oppdrag'!$X$13&lt;&gt;"",'Liste over oppdrag'!$X$13&lt;&gt;0),'Liste over oppdrag'!$X$13,"")</f>
        <v/>
      </c>
      <c r="H27" s="180" t="str">
        <f>IF(AND('Liste over oppdrag'!$X$14&lt;&gt;"",'Liste over oppdrag'!$X$14&lt;&gt;0),'Liste over oppdrag'!$X$14,"")</f>
        <v/>
      </c>
      <c r="I27" s="61"/>
      <c r="J27" s="62"/>
      <c r="K27" s="59"/>
      <c r="L27" s="28"/>
    </row>
    <row r="28" spans="1:12" x14ac:dyDescent="0.25">
      <c r="A28" s="193"/>
      <c r="B28" s="164" t="str">
        <f>IF(AND('Liste over oppdrag'!$Y$7&lt;&gt;"",'Liste over oppdrag'!$Y$7&lt;&gt;0),'Liste over oppdrag'!$Y$7,"")</f>
        <v/>
      </c>
      <c r="C28" s="175" t="str">
        <f>IF(AND('Liste over oppdrag'!$Y$9&lt;&gt;"",'Liste over oppdrag'!$Y$9&lt;&gt;0),'Liste over oppdrag'!$Y$9,"")</f>
        <v/>
      </c>
      <c r="D28" s="176" t="str">
        <f>IF(AND('Liste over oppdrag'!$Y$10&lt;&gt;"",'Liste over oppdrag'!$Y$10&lt;&gt;0),'Liste over oppdrag'!$Y$10,"")</f>
        <v/>
      </c>
      <c r="E28" s="177" t="str">
        <f>IF(AND('Liste over oppdrag'!$Y$11&lt;&gt;"",'Liste over oppdrag'!$Y$11&lt;&gt;0),'Liste over oppdrag'!$Y$11,"")</f>
        <v/>
      </c>
      <c r="F28" s="178" t="str">
        <f>IF(AND('Liste over oppdrag'!$Y$12&lt;&gt;"",'Liste over oppdrag'!$Y$12&lt;&gt;0),'Liste over oppdrag'!$Y$12,"")</f>
        <v/>
      </c>
      <c r="G28" s="179" t="str">
        <f>IF(AND('Liste over oppdrag'!$Y$13&lt;&gt;"",'Liste over oppdrag'!$Y$13&lt;&gt;0),'Liste over oppdrag'!$Y$13,"")</f>
        <v/>
      </c>
      <c r="H28" s="180" t="str">
        <f>IF(AND('Liste over oppdrag'!$Y$14&lt;&gt;"",'Liste over oppdrag'!$Y$14&lt;&gt;0),'Liste over oppdrag'!$Y$14,"")</f>
        <v/>
      </c>
      <c r="I28" s="61"/>
      <c r="J28" s="62"/>
      <c r="K28" s="59"/>
      <c r="L28" s="28"/>
    </row>
    <row r="29" spans="1:12" x14ac:dyDescent="0.25">
      <c r="A29" s="193"/>
      <c r="B29" s="164" t="str">
        <f>IF(AND('Liste over oppdrag'!$Z$7&lt;&gt;"",'Liste over oppdrag'!$Z$7&lt;&gt;0),'Liste over oppdrag'!$Z$7,"")</f>
        <v/>
      </c>
      <c r="C29" s="175" t="str">
        <f>IF(AND('Liste over oppdrag'!$Z$9&lt;&gt;"",'Liste over oppdrag'!$Z$9&lt;&gt;0),'Liste over oppdrag'!$Z$9,"")</f>
        <v/>
      </c>
      <c r="D29" s="176" t="str">
        <f>IF(AND('Liste over oppdrag'!$Z$10&lt;&gt;"",'Liste over oppdrag'!$Z$10&lt;&gt;0),'Liste over oppdrag'!$Z$10,"")</f>
        <v/>
      </c>
      <c r="E29" s="177" t="str">
        <f>IF(AND('Liste over oppdrag'!$Z$11&lt;&gt;"",'Liste over oppdrag'!$Z$11&lt;&gt;0),'Liste over oppdrag'!$Z$11,"")</f>
        <v/>
      </c>
      <c r="F29" s="178" t="str">
        <f>IF(AND('Liste over oppdrag'!$Z$12&lt;&gt;"",'Liste over oppdrag'!$Z$12&lt;&gt;0),'Liste over oppdrag'!$Z$12,"")</f>
        <v/>
      </c>
      <c r="G29" s="179" t="str">
        <f>IF(AND('Liste over oppdrag'!$Z$13&lt;&gt;"",'Liste over oppdrag'!$Z$13&lt;&gt;0),'Liste over oppdrag'!$Z$13,"")</f>
        <v/>
      </c>
      <c r="H29" s="180" t="str">
        <f>IF(AND('Liste over oppdrag'!$Z$14&lt;&gt;"",'Liste over oppdrag'!$Z$14&lt;&gt;0),'Liste over oppdrag'!$Z$14,"")</f>
        <v/>
      </c>
      <c r="I29" s="61"/>
      <c r="J29" s="62"/>
      <c r="K29" s="59"/>
      <c r="L29" s="28"/>
    </row>
    <row r="30" spans="1:12" x14ac:dyDescent="0.25">
      <c r="A30" s="193"/>
      <c r="B30" s="164" t="str">
        <f>IF(AND('Liste over oppdrag'!$AA$7&lt;&gt;"",'Liste over oppdrag'!$AA$7&lt;&gt;0),'Liste over oppdrag'!$AA$7,"")</f>
        <v/>
      </c>
      <c r="C30" s="175" t="str">
        <f>IF(AND('Liste over oppdrag'!$AA$9&lt;&gt;"",'Liste over oppdrag'!$AA$9&lt;&gt;0),'Liste over oppdrag'!$AA$9,"")</f>
        <v/>
      </c>
      <c r="D30" s="176" t="str">
        <f>IF(AND('Liste over oppdrag'!$AA$10&lt;&gt;"",'Liste over oppdrag'!$AA$10&lt;&gt;0),'Liste over oppdrag'!$AA$10,"")</f>
        <v/>
      </c>
      <c r="E30" s="177" t="str">
        <f>IF(AND('Liste over oppdrag'!$AA$11&lt;&gt;"",'Liste over oppdrag'!$AA$11&lt;&gt;0),'Liste over oppdrag'!$AA$11,"")</f>
        <v/>
      </c>
      <c r="F30" s="178" t="str">
        <f>IF(AND('Liste over oppdrag'!$AA$12&lt;&gt;"",'Liste over oppdrag'!$AA$12&lt;&gt;0),'Liste over oppdrag'!$AA$12,"")</f>
        <v/>
      </c>
      <c r="G30" s="179" t="str">
        <f>IF(AND('Liste over oppdrag'!$AA$13&lt;&gt;"",'Liste over oppdrag'!$AA$13&lt;&gt;0),'Liste over oppdrag'!$AA$13,"")</f>
        <v/>
      </c>
      <c r="H30" s="180" t="str">
        <f>IF(AND('Liste over oppdrag'!$AA$14&lt;&gt;"",'Liste over oppdrag'!$AA$14&lt;&gt;0),'Liste over oppdrag'!$AA$14,"")</f>
        <v/>
      </c>
      <c r="I30" s="61"/>
      <c r="J30" s="62"/>
      <c r="K30" s="59"/>
      <c r="L30" s="28"/>
    </row>
    <row r="31" spans="1:12" x14ac:dyDescent="0.25">
      <c r="A31" s="193"/>
      <c r="B31" s="164" t="str">
        <f>IF(AND('Liste over oppdrag'!$AB$7&lt;&gt;"",'Liste over oppdrag'!$AB$7&lt;&gt;0),'Liste over oppdrag'!$AB$7,"")</f>
        <v/>
      </c>
      <c r="C31" s="175" t="str">
        <f>IF(AND('Liste over oppdrag'!$AB$9&lt;&gt;"",'Liste over oppdrag'!$AB$9&lt;&gt;0),'Liste over oppdrag'!$AB$9,"")</f>
        <v/>
      </c>
      <c r="D31" s="176" t="str">
        <f>IF(AND('Liste over oppdrag'!$AB$10&lt;&gt;"",'Liste over oppdrag'!$AB$10&lt;&gt;0),'Liste over oppdrag'!$AB$10,"")</f>
        <v/>
      </c>
      <c r="E31" s="177" t="str">
        <f>IF(AND('Liste over oppdrag'!$AB$11&lt;&gt;"",'Liste over oppdrag'!$AB$11&lt;&gt;0),'Liste over oppdrag'!$AB$11,"")</f>
        <v/>
      </c>
      <c r="F31" s="178" t="str">
        <f>IF(AND('Liste over oppdrag'!$AB$12&lt;&gt;"",'Liste over oppdrag'!$AB$12&lt;&gt;0),'Liste over oppdrag'!$AB$12,"")</f>
        <v/>
      </c>
      <c r="G31" s="179" t="str">
        <f>IF(AND('Liste over oppdrag'!$AB$13&lt;&gt;"",'Liste over oppdrag'!$AB$13&lt;&gt;0),'Liste over oppdrag'!$AB$13,"")</f>
        <v/>
      </c>
      <c r="H31" s="180" t="str">
        <f>IF(AND('Liste over oppdrag'!$AB$14&lt;&gt;"",'Liste over oppdrag'!$AB$14&lt;&gt;0),'Liste over oppdrag'!$AB$14,"")</f>
        <v/>
      </c>
      <c r="I31" s="61"/>
      <c r="J31" s="62"/>
      <c r="K31" s="59"/>
      <c r="L31" s="28"/>
    </row>
    <row r="32" spans="1:12" x14ac:dyDescent="0.25">
      <c r="A32" s="193"/>
      <c r="B32" s="164" t="str">
        <f>IF(AND('Liste over oppdrag'!$AC$7&lt;&gt;"",'Liste over oppdrag'!$AC$7&lt;&gt;0),'Liste over oppdrag'!$AC$7,"")</f>
        <v/>
      </c>
      <c r="C32" s="175" t="str">
        <f>IF(AND('Liste over oppdrag'!$AC$9&lt;&gt;"",'Liste over oppdrag'!$AC$9&lt;&gt;0),'Liste over oppdrag'!$AC$9,"")</f>
        <v/>
      </c>
      <c r="D32" s="176" t="str">
        <f>IF(AND('Liste over oppdrag'!$AC$10&lt;&gt;"",'Liste over oppdrag'!$AC$10&lt;&gt;0),'Liste over oppdrag'!$AC$10,"")</f>
        <v/>
      </c>
      <c r="E32" s="177" t="str">
        <f>IF(AND('Liste over oppdrag'!$AC$11&lt;&gt;"",'Liste over oppdrag'!$AC$11&lt;&gt;0),'Liste over oppdrag'!$AC$11,"")</f>
        <v/>
      </c>
      <c r="F32" s="178" t="str">
        <f>IF(AND('Liste over oppdrag'!$AC$12&lt;&gt;"",'Liste over oppdrag'!$AC$12&lt;&gt;0),'Liste over oppdrag'!$AC$12,"")</f>
        <v/>
      </c>
      <c r="G32" s="179" t="str">
        <f>IF(AND('Liste over oppdrag'!$AC$13&lt;&gt;"",'Liste over oppdrag'!$AC$13&lt;&gt;0),'Liste over oppdrag'!$AC$13,"")</f>
        <v/>
      </c>
      <c r="H32" s="180" t="str">
        <f>IF(AND('Liste over oppdrag'!$AC$14&lt;&gt;"",'Liste over oppdrag'!$AC$14&lt;&gt;0),'Liste over oppdrag'!$AC$14,"")</f>
        <v/>
      </c>
      <c r="I32" s="61"/>
      <c r="J32" s="62"/>
      <c r="K32" s="59"/>
      <c r="L32" s="28"/>
    </row>
    <row r="33" spans="1:12" x14ac:dyDescent="0.25">
      <c r="A33" s="193"/>
      <c r="B33" s="164" t="str">
        <f>IF(AND('Liste over oppdrag'!$AD$7&lt;&gt;"",'Liste over oppdrag'!$AD$7&lt;&gt;0),'Liste over oppdrag'!$AD$7,"")</f>
        <v/>
      </c>
      <c r="C33" s="175" t="str">
        <f>IF(AND('Liste over oppdrag'!$AD$9&lt;&gt;"",'Liste over oppdrag'!$AD$9&lt;&gt;0),'Liste over oppdrag'!$AD$9,"")</f>
        <v/>
      </c>
      <c r="D33" s="176" t="str">
        <f>IF(AND('Liste over oppdrag'!$AD$10&lt;&gt;"",'Liste over oppdrag'!$AD$10&lt;&gt;0),'Liste over oppdrag'!$AD$10,"")</f>
        <v/>
      </c>
      <c r="E33" s="177" t="str">
        <f>IF(AND('Liste over oppdrag'!$AD$11&lt;&gt;"",'Liste over oppdrag'!$AD$11&lt;&gt;0),'Liste over oppdrag'!$AD$11,"")</f>
        <v/>
      </c>
      <c r="F33" s="178" t="str">
        <f>IF(AND('Liste over oppdrag'!$AD$12&lt;&gt;"",'Liste over oppdrag'!$AD$12&lt;&gt;0),'Liste over oppdrag'!$AD$12,"")</f>
        <v/>
      </c>
      <c r="G33" s="179" t="str">
        <f>IF(AND('Liste over oppdrag'!$AD$13&lt;&gt;"",'Liste over oppdrag'!$AD$13&lt;&gt;0),'Liste over oppdrag'!$AD$13,"")</f>
        <v/>
      </c>
      <c r="H33" s="180" t="str">
        <f>IF(AND('Liste over oppdrag'!$AD$14&lt;&gt;"",'Liste over oppdrag'!$AD$14&lt;&gt;0),'Liste over oppdrag'!$AD$14,"")</f>
        <v/>
      </c>
      <c r="I33" s="61"/>
      <c r="J33" s="62"/>
      <c r="K33" s="59"/>
      <c r="L33" s="28"/>
    </row>
    <row r="34" spans="1:12" x14ac:dyDescent="0.25">
      <c r="A34" s="193"/>
      <c r="B34" s="164" t="str">
        <f>IF(AND('Liste over oppdrag'!$AE$7&lt;&gt;"",'Liste over oppdrag'!$AE$7&lt;&gt;0),'Liste over oppdrag'!$AE$7,"")</f>
        <v/>
      </c>
      <c r="C34" s="175" t="str">
        <f>IF(AND('Liste over oppdrag'!$AE$9&lt;&gt;"",'Liste over oppdrag'!$AE$9&lt;&gt;0),'Liste over oppdrag'!$AE$9,"")</f>
        <v/>
      </c>
      <c r="D34" s="176" t="str">
        <f>IF(AND('Liste over oppdrag'!$AE$10&lt;&gt;"",'Liste over oppdrag'!$AE$10&lt;&gt;0),'Liste over oppdrag'!$AE$10,"")</f>
        <v/>
      </c>
      <c r="E34" s="177" t="str">
        <f>IF(AND('Liste over oppdrag'!$AE$11&lt;&gt;"",'Liste over oppdrag'!$AE$11&lt;&gt;0),'Liste over oppdrag'!$AE$11,"")</f>
        <v/>
      </c>
      <c r="F34" s="178" t="str">
        <f>IF(AND('Liste over oppdrag'!$AE$12&lt;&gt;"",'Liste over oppdrag'!$AE$12&lt;&gt;0),'Liste over oppdrag'!$AE$12,"")</f>
        <v/>
      </c>
      <c r="G34" s="179" t="str">
        <f>IF(AND('Liste over oppdrag'!$AE$13&lt;&gt;"",'Liste over oppdrag'!$AE$13&lt;&gt;0),'Liste over oppdrag'!$AE$13,"")</f>
        <v/>
      </c>
      <c r="H34" s="180" t="str">
        <f>IF(AND('Liste over oppdrag'!$AE$14&lt;&gt;"",'Liste over oppdrag'!$AE$14&lt;&gt;0),'Liste over oppdrag'!$AE$14,"")</f>
        <v/>
      </c>
      <c r="I34" s="61"/>
      <c r="J34" s="62"/>
      <c r="K34" s="59"/>
      <c r="L34" s="28"/>
    </row>
    <row r="35" spans="1:12" x14ac:dyDescent="0.25">
      <c r="A35" s="193"/>
      <c r="B35" s="164" t="str">
        <f>IF(AND('Liste over oppdrag'!$AF$7&lt;&gt;"",'Liste over oppdrag'!$AF$7&lt;&gt;0),'Liste over oppdrag'!$AF$7,"")</f>
        <v/>
      </c>
      <c r="C35" s="175" t="str">
        <f>IF(AND('Liste over oppdrag'!$AF$9&lt;&gt;"",'Liste over oppdrag'!$AF$9&lt;&gt;0),'Liste over oppdrag'!$AF$9,"")</f>
        <v/>
      </c>
      <c r="D35" s="176" t="str">
        <f>IF(AND('Liste over oppdrag'!$AF$10&lt;&gt;"",'Liste over oppdrag'!$AF$10&lt;&gt;0),'Liste over oppdrag'!$AF$10,"")</f>
        <v/>
      </c>
      <c r="E35" s="177" t="str">
        <f>IF(AND('Liste over oppdrag'!$AF$11&lt;&gt;"",'Liste over oppdrag'!$AF$11&lt;&gt;0),'Liste over oppdrag'!$AF$11,"")</f>
        <v/>
      </c>
      <c r="F35" s="178" t="str">
        <f>IF(AND('Liste over oppdrag'!$AF$12&lt;&gt;"",'Liste over oppdrag'!$AF$12&lt;&gt;0),'Liste over oppdrag'!$AF$12,"")</f>
        <v/>
      </c>
      <c r="G35" s="179" t="str">
        <f>IF(AND('Liste over oppdrag'!$AF$13&lt;&gt;"",'Liste over oppdrag'!$AF$13&lt;&gt;0),'Liste over oppdrag'!$AF$13,"")</f>
        <v/>
      </c>
      <c r="H35" s="180" t="str">
        <f>IF(AND('Liste over oppdrag'!$AF$14&lt;&gt;"",'Liste over oppdrag'!$AF$14&lt;&gt;0),'Liste over oppdrag'!$AF$14,"")</f>
        <v/>
      </c>
      <c r="I35" s="61"/>
      <c r="J35" s="62"/>
      <c r="K35" s="59"/>
      <c r="L35" s="28"/>
    </row>
    <row r="36" spans="1:12" x14ac:dyDescent="0.25">
      <c r="A36" s="193"/>
      <c r="B36" s="164" t="str">
        <f>IF(AND('Liste over oppdrag'!$AG$7&lt;&gt;"",'Liste over oppdrag'!$AG$7&lt;&gt;0),'Liste over oppdrag'!$AG$7,"")</f>
        <v/>
      </c>
      <c r="C36" s="175" t="str">
        <f>IF(AND('Liste over oppdrag'!$AG$9&lt;&gt;"",'Liste over oppdrag'!$AG$9&lt;&gt;0),'Liste over oppdrag'!$AG$9,"")</f>
        <v/>
      </c>
      <c r="D36" s="176" t="str">
        <f>IF(AND('Liste over oppdrag'!$AG$10&lt;&gt;"",'Liste over oppdrag'!$AG$10&lt;&gt;0),'Liste over oppdrag'!$AG$10,"")</f>
        <v/>
      </c>
      <c r="E36" s="177" t="str">
        <f>IF(AND('Liste over oppdrag'!$AG$11&lt;&gt;"",'Liste over oppdrag'!$AG$11&lt;&gt;0),'Liste over oppdrag'!$AG$11,"")</f>
        <v/>
      </c>
      <c r="F36" s="178" t="str">
        <f>IF(AND('Liste over oppdrag'!$AG$12&lt;&gt;"",'Liste over oppdrag'!$AG$12&lt;&gt;0),'Liste over oppdrag'!$AG$12,"")</f>
        <v/>
      </c>
      <c r="G36" s="179" t="str">
        <f>IF(AND('Liste over oppdrag'!$AG$13&lt;&gt;"",'Liste over oppdrag'!$AG$13&lt;&gt;0),'Liste over oppdrag'!$AG$13,"")</f>
        <v/>
      </c>
      <c r="H36" s="180" t="str">
        <f>IF(AND('Liste over oppdrag'!$AG$14&lt;&gt;"",'Liste over oppdrag'!$AG$14&lt;&gt;0),'Liste over oppdrag'!$AG$14,"")</f>
        <v/>
      </c>
      <c r="I36" s="61"/>
      <c r="J36" s="62"/>
      <c r="K36" s="59"/>
      <c r="L36" s="28"/>
    </row>
    <row r="37" spans="1:12" x14ac:dyDescent="0.25">
      <c r="A37" s="193"/>
      <c r="B37" s="164" t="str">
        <f>IF(AND('Liste over oppdrag'!$AH$7&lt;&gt;"",'Liste over oppdrag'!$AH$7&lt;&gt;0),'Liste over oppdrag'!$AH$7,"")</f>
        <v/>
      </c>
      <c r="C37" s="175" t="str">
        <f>IF(AND('Liste over oppdrag'!$AH$9&lt;&gt;"",'Liste over oppdrag'!$AH$9&lt;&gt;0),'Liste over oppdrag'!$AH$9,"")</f>
        <v/>
      </c>
      <c r="D37" s="176" t="str">
        <f>IF(AND('Liste over oppdrag'!$AH$10&lt;&gt;"",'Liste over oppdrag'!$AH$10&lt;&gt;0),'Liste over oppdrag'!$AH$10,"")</f>
        <v/>
      </c>
      <c r="E37" s="177" t="str">
        <f>IF(AND('Liste over oppdrag'!$AH$11&lt;&gt;"",'Liste over oppdrag'!$AH$11&lt;&gt;0),'Liste over oppdrag'!$AH$11,"")</f>
        <v/>
      </c>
      <c r="F37" s="178" t="str">
        <f>IF(AND('Liste over oppdrag'!$AH$12&lt;&gt;"",'Liste over oppdrag'!$AH$12&lt;&gt;0),'Liste over oppdrag'!$AH$12,"")</f>
        <v/>
      </c>
      <c r="G37" s="179" t="str">
        <f>IF(AND('Liste over oppdrag'!$AH$13&lt;&gt;"",'Liste over oppdrag'!$AH$13&lt;&gt;0),'Liste over oppdrag'!$AH$13,"")</f>
        <v/>
      </c>
      <c r="H37" s="180" t="str">
        <f>IF(AND('Liste over oppdrag'!$AH$14&lt;&gt;"",'Liste over oppdrag'!$AH$14&lt;&gt;0),'Liste over oppdrag'!$AH$14,"")</f>
        <v/>
      </c>
      <c r="I37" s="61"/>
      <c r="J37" s="62"/>
      <c r="K37" s="59"/>
      <c r="L37" s="28"/>
    </row>
    <row r="38" spans="1:12" x14ac:dyDescent="0.25">
      <c r="A38" s="193"/>
      <c r="B38" s="164" t="str">
        <f>IF(AND('Liste over oppdrag'!$AI$7&lt;&gt;"",'Liste over oppdrag'!$AI$7&lt;&gt;0),'Liste over oppdrag'!$AI$7,"")</f>
        <v/>
      </c>
      <c r="C38" s="175" t="str">
        <f>IF(AND('Liste over oppdrag'!$AI$9&lt;&gt;"",'Liste over oppdrag'!$AI$9&lt;&gt;0),'Liste over oppdrag'!$AI$9,"")</f>
        <v/>
      </c>
      <c r="D38" s="176" t="str">
        <f>IF(AND('Liste over oppdrag'!$AI$10&lt;&gt;"",'Liste over oppdrag'!$AI$10&lt;&gt;0),'Liste over oppdrag'!$AI$10,"")</f>
        <v/>
      </c>
      <c r="E38" s="177" t="str">
        <f>IF(AND('Liste over oppdrag'!$AI$11&lt;&gt;"",'Liste over oppdrag'!$AI$11&lt;&gt;0),'Liste over oppdrag'!$AI$11,"")</f>
        <v/>
      </c>
      <c r="F38" s="178" t="str">
        <f>IF(AND('Liste over oppdrag'!$AI$12&lt;&gt;"",'Liste over oppdrag'!$AI$12&lt;&gt;0),'Liste over oppdrag'!$AI$12,"")</f>
        <v/>
      </c>
      <c r="G38" s="179" t="str">
        <f>IF(AND('Liste over oppdrag'!$AI$13&lt;&gt;"",'Liste over oppdrag'!$AI$13&lt;&gt;0),'Liste over oppdrag'!$AI$13,"")</f>
        <v/>
      </c>
      <c r="H38" s="180" t="str">
        <f>IF(AND('Liste over oppdrag'!$AI$14&lt;&gt;"",'Liste over oppdrag'!$AI$14&lt;&gt;0),'Liste over oppdrag'!$AI$14,"")</f>
        <v/>
      </c>
      <c r="I38" s="61"/>
      <c r="J38" s="62"/>
      <c r="K38" s="59"/>
      <c r="L38" s="28"/>
    </row>
    <row r="39" spans="1:12" x14ac:dyDescent="0.25">
      <c r="A39" s="193"/>
      <c r="B39" s="164" t="str">
        <f>IF(AND('Liste over oppdrag'!$AJ$7&lt;&gt;"",'Liste over oppdrag'!$AJ$7&lt;&gt;0),'Liste over oppdrag'!$AJ$7,"")</f>
        <v/>
      </c>
      <c r="C39" s="175" t="str">
        <f>IF(AND('Liste over oppdrag'!$AJ$9&lt;&gt;"",'Liste over oppdrag'!$AJ$9&lt;&gt;0),'Liste over oppdrag'!$AJ$9,"")</f>
        <v/>
      </c>
      <c r="D39" s="176" t="str">
        <f>IF(AND('Liste over oppdrag'!$AJ$10&lt;&gt;"",'Liste over oppdrag'!$AJ$10&lt;&gt;0),'Liste over oppdrag'!$AJ$10,"")</f>
        <v/>
      </c>
      <c r="E39" s="177" t="str">
        <f>IF(AND('Liste over oppdrag'!$AJ$11&lt;&gt;"",'Liste over oppdrag'!$AJ$11&lt;&gt;0),'Liste over oppdrag'!$AJ$11,"")</f>
        <v/>
      </c>
      <c r="F39" s="178" t="str">
        <f>IF(AND('Liste over oppdrag'!$AJ$12&lt;&gt;"",'Liste over oppdrag'!$AJ$12&lt;&gt;0),'Liste over oppdrag'!$AJ$12,"")</f>
        <v/>
      </c>
      <c r="G39" s="179" t="str">
        <f>IF(AND('Liste over oppdrag'!$AJ$13&lt;&gt;"",'Liste over oppdrag'!$AJ$13&lt;&gt;0),'Liste over oppdrag'!$AJ$13,"")</f>
        <v/>
      </c>
      <c r="H39" s="180" t="str">
        <f>IF(AND('Liste over oppdrag'!$AJ$14&lt;&gt;"",'Liste over oppdrag'!$AJ$14&lt;&gt;0),'Liste over oppdrag'!$AJ$14,"")</f>
        <v/>
      </c>
      <c r="I39" s="61"/>
      <c r="J39" s="62"/>
      <c r="K39" s="59"/>
      <c r="L39" s="28"/>
    </row>
    <row r="40" spans="1:12" x14ac:dyDescent="0.25">
      <c r="A40" s="193"/>
      <c r="B40" s="164" t="str">
        <f>IF(AND('Liste over oppdrag'!$AK$7&lt;&gt;"",'Liste over oppdrag'!$AK$7&lt;&gt;0),'Liste over oppdrag'!$AK$7,"")</f>
        <v/>
      </c>
      <c r="C40" s="175" t="str">
        <f>IF(AND('Liste over oppdrag'!$AK$9&lt;&gt;"",'Liste over oppdrag'!$AK$9&lt;&gt;0),'Liste over oppdrag'!$AK$9,"")</f>
        <v/>
      </c>
      <c r="D40" s="176" t="str">
        <f>IF(AND('Liste over oppdrag'!$AK$10&lt;&gt;"",'Liste over oppdrag'!$AK$10&lt;&gt;0),'Liste over oppdrag'!$AK$10,"")</f>
        <v/>
      </c>
      <c r="E40" s="177" t="str">
        <f>IF(AND('Liste over oppdrag'!$AK$11&lt;&gt;"",'Liste over oppdrag'!$AK$11&lt;&gt;0),'Liste over oppdrag'!$AK$11,"")</f>
        <v/>
      </c>
      <c r="F40" s="178" t="str">
        <f>IF(AND('Liste over oppdrag'!$AK$12&lt;&gt;"",'Liste over oppdrag'!$AK$12&lt;&gt;0),'Liste over oppdrag'!$AK$12,"")</f>
        <v/>
      </c>
      <c r="G40" s="179" t="str">
        <f>IF(AND('Liste over oppdrag'!$AK$13&lt;&gt;"",'Liste over oppdrag'!$AK$13&lt;&gt;0),'Liste over oppdrag'!$AK$13,"")</f>
        <v/>
      </c>
      <c r="H40" s="180" t="str">
        <f>IF(AND('Liste over oppdrag'!$AK$14&lt;&gt;"",'Liste over oppdrag'!$AK$14&lt;&gt;0),'Liste over oppdrag'!$AK$14,"")</f>
        <v/>
      </c>
      <c r="I40" s="61"/>
      <c r="J40" s="62"/>
      <c r="K40" s="59"/>
      <c r="L40" s="28"/>
    </row>
    <row r="41" spans="1:12" x14ac:dyDescent="0.25">
      <c r="A41" s="193"/>
      <c r="B41" s="164" t="str">
        <f>IF(AND('Liste over oppdrag'!$AL$7&lt;&gt;"",'Liste over oppdrag'!$AL$7&lt;&gt;0),'Liste over oppdrag'!$AL$7,"")</f>
        <v/>
      </c>
      <c r="C41" s="175" t="str">
        <f>IF(AND('Liste over oppdrag'!$AL$9&lt;&gt;"",'Liste over oppdrag'!$AL$9&lt;&gt;0),'Liste over oppdrag'!$AL$9,"")</f>
        <v/>
      </c>
      <c r="D41" s="176" t="str">
        <f>IF(AND('Liste over oppdrag'!$AL$10&lt;&gt;"",'Liste over oppdrag'!$AL$10&lt;&gt;0),'Liste over oppdrag'!$AL$10,"")</f>
        <v/>
      </c>
      <c r="E41" s="177" t="str">
        <f>IF(AND('Liste over oppdrag'!$AL$11&lt;&gt;"",'Liste over oppdrag'!$AL$11&lt;&gt;0),'Liste over oppdrag'!$AL$11,"")</f>
        <v/>
      </c>
      <c r="F41" s="178" t="str">
        <f>IF(AND('Liste over oppdrag'!$AL$12&lt;&gt;"",'Liste over oppdrag'!$AL$12&lt;&gt;0),'Liste over oppdrag'!$AL$12,"")</f>
        <v/>
      </c>
      <c r="G41" s="179" t="str">
        <f>IF(AND('Liste over oppdrag'!$AL$13&lt;&gt;"",'Liste over oppdrag'!$AL$13&lt;&gt;0),'Liste over oppdrag'!$AL$13,"")</f>
        <v/>
      </c>
      <c r="H41" s="180" t="str">
        <f>IF(AND('Liste over oppdrag'!$AL$14&lt;&gt;"",'Liste over oppdrag'!$AL$14&lt;&gt;0),'Liste over oppdrag'!$AL$14,"")</f>
        <v/>
      </c>
      <c r="I41" s="61"/>
      <c r="J41" s="62"/>
      <c r="K41" s="59"/>
      <c r="L41" s="28"/>
    </row>
    <row r="42" spans="1:12" x14ac:dyDescent="0.25">
      <c r="A42" s="193"/>
      <c r="B42" s="164" t="str">
        <f>IF(AND('Liste over oppdrag'!$AM$7&lt;&gt;"",'Liste over oppdrag'!$AM$7&lt;&gt;0),'Liste over oppdrag'!$AM$7,"")</f>
        <v/>
      </c>
      <c r="C42" s="175" t="str">
        <f>IF(AND('Liste over oppdrag'!$AM$9&lt;&gt;"",'Liste over oppdrag'!$AM$9&lt;&gt;0),'Liste over oppdrag'!$AM$9,"")</f>
        <v/>
      </c>
      <c r="D42" s="176" t="str">
        <f>IF(AND('Liste over oppdrag'!$AM$10&lt;&gt;"",'Liste over oppdrag'!$AM$10&lt;&gt;0),'Liste over oppdrag'!$AM$10,"")</f>
        <v/>
      </c>
      <c r="E42" s="177" t="str">
        <f>IF(AND('Liste over oppdrag'!$AM$11&lt;&gt;"",'Liste over oppdrag'!$AM$11&lt;&gt;0),'Liste over oppdrag'!$AM$11,"")</f>
        <v/>
      </c>
      <c r="F42" s="178" t="str">
        <f>IF(AND('Liste over oppdrag'!$AM$12&lt;&gt;"",'Liste over oppdrag'!$AM$12&lt;&gt;0),'Liste over oppdrag'!$AM$12,"")</f>
        <v/>
      </c>
      <c r="G42" s="179" t="str">
        <f>IF(AND('Liste over oppdrag'!$AM$13&lt;&gt;"",'Liste over oppdrag'!$AM$13&lt;&gt;0),'Liste over oppdrag'!$AM$13,"")</f>
        <v/>
      </c>
      <c r="H42" s="180" t="str">
        <f>IF(AND('Liste over oppdrag'!$AM$14&lt;&gt;"",'Liste over oppdrag'!$AM$14&lt;&gt;0),'Liste over oppdrag'!$AM$14,"")</f>
        <v/>
      </c>
      <c r="I42" s="61"/>
      <c r="J42" s="62"/>
      <c r="K42" s="59"/>
      <c r="L42" s="28"/>
    </row>
    <row r="43" spans="1:12" x14ac:dyDescent="0.25">
      <c r="A43" s="193"/>
      <c r="B43" s="164" t="str">
        <f>IF(AND('Liste over oppdrag'!$AN$7&lt;&gt;"",'Liste over oppdrag'!$AN$7&lt;&gt;0),'Liste over oppdrag'!$AN$7,"")</f>
        <v/>
      </c>
      <c r="C43" s="175" t="str">
        <f>IF(AND('Liste over oppdrag'!$AN$9&lt;&gt;"",'Liste over oppdrag'!$AN$9&lt;&gt;0),'Liste over oppdrag'!$AN$9,"")</f>
        <v/>
      </c>
      <c r="D43" s="176" t="str">
        <f>IF(AND('Liste over oppdrag'!$AN$10&lt;&gt;"",'Liste over oppdrag'!$AN$10&lt;&gt;0),'Liste over oppdrag'!$AN$10,"")</f>
        <v/>
      </c>
      <c r="E43" s="177" t="str">
        <f>IF(AND('Liste over oppdrag'!$AN$11&lt;&gt;"",'Liste over oppdrag'!$AN$11&lt;&gt;0),'Liste over oppdrag'!$AN$11,"")</f>
        <v/>
      </c>
      <c r="F43" s="178" t="str">
        <f>IF(AND('Liste over oppdrag'!$AN$12&lt;&gt;"",'Liste over oppdrag'!$AN$12&lt;&gt;0),'Liste over oppdrag'!$AN$12,"")</f>
        <v/>
      </c>
      <c r="G43" s="179" t="str">
        <f>IF(AND('Liste over oppdrag'!$AN$13&lt;&gt;"",'Liste over oppdrag'!$AN$13&lt;&gt;0),'Liste over oppdrag'!$AN$13,"")</f>
        <v/>
      </c>
      <c r="H43" s="180" t="str">
        <f>IF(AND('Liste over oppdrag'!$AN$14&lt;&gt;"",'Liste over oppdrag'!$AN$14&lt;&gt;0),'Liste over oppdrag'!$AN$14,"")</f>
        <v/>
      </c>
      <c r="I43" s="61"/>
      <c r="J43" s="62"/>
      <c r="K43" s="59"/>
      <c r="L43" s="28"/>
    </row>
    <row r="44" spans="1:12" x14ac:dyDescent="0.25">
      <c r="A44" s="193"/>
      <c r="B44" s="164" t="str">
        <f>IF(AND('Liste over oppdrag'!$AO$7&lt;&gt;"",'Liste over oppdrag'!$AO$7&lt;&gt;0),'Liste over oppdrag'!$AO$7,"")</f>
        <v/>
      </c>
      <c r="C44" s="175" t="str">
        <f>IF(AND('Liste over oppdrag'!$AO$9&lt;&gt;"",'Liste over oppdrag'!$AO$9&lt;&gt;0),'Liste over oppdrag'!$AO$9,"")</f>
        <v/>
      </c>
      <c r="D44" s="176" t="str">
        <f>IF(AND('Liste over oppdrag'!$AO$10&lt;&gt;"",'Liste over oppdrag'!$AO$10&lt;&gt;0),'Liste over oppdrag'!$AO$10,"")</f>
        <v/>
      </c>
      <c r="E44" s="177" t="str">
        <f>IF(AND('Liste over oppdrag'!$AO$11&lt;&gt;"",'Liste over oppdrag'!$AO$11&lt;&gt;0),'Liste over oppdrag'!$AO$11,"")</f>
        <v/>
      </c>
      <c r="F44" s="178" t="str">
        <f>IF(AND('Liste over oppdrag'!$AO$12&lt;&gt;"",'Liste over oppdrag'!$AO$12&lt;&gt;0),'Liste over oppdrag'!$AO$12,"")</f>
        <v/>
      </c>
      <c r="G44" s="179" t="str">
        <f>IF(AND('Liste over oppdrag'!$AO$13&lt;&gt;"",'Liste over oppdrag'!$AO$13&lt;&gt;0),'Liste over oppdrag'!$AO$13,"")</f>
        <v/>
      </c>
      <c r="H44" s="180" t="str">
        <f>IF(AND('Liste over oppdrag'!$AO$14&lt;&gt;"",'Liste over oppdrag'!$AO$14&lt;&gt;0),'Liste over oppdrag'!$AO$14,"")</f>
        <v/>
      </c>
      <c r="I44" s="61"/>
      <c r="J44" s="62"/>
      <c r="K44" s="59"/>
      <c r="L44" s="28"/>
    </row>
    <row r="45" spans="1:12" x14ac:dyDescent="0.25">
      <c r="A45" s="193"/>
      <c r="B45" s="164" t="str">
        <f>IF(AND('Liste over oppdrag'!$AP$7&lt;&gt;"",'Liste over oppdrag'!$AP$7&lt;&gt;0),'Liste over oppdrag'!$AP$7,"")</f>
        <v/>
      </c>
      <c r="C45" s="175" t="str">
        <f>IF(AND('Liste over oppdrag'!$AP$9&lt;&gt;"",'Liste over oppdrag'!$AP$9&lt;&gt;0),'Liste over oppdrag'!$AP$9,"")</f>
        <v/>
      </c>
      <c r="D45" s="176" t="str">
        <f>IF(AND('Liste over oppdrag'!$AP$10&lt;&gt;"",'Liste over oppdrag'!$AP$10&lt;&gt;0),'Liste over oppdrag'!$AP$10,"")</f>
        <v/>
      </c>
      <c r="E45" s="177" t="str">
        <f>IF(AND('Liste over oppdrag'!$AP$11&lt;&gt;"",'Liste over oppdrag'!$AP$11&lt;&gt;0),'Liste over oppdrag'!$AP$11,"")</f>
        <v/>
      </c>
      <c r="F45" s="178" t="str">
        <f>IF(AND('Liste over oppdrag'!$AP$12&lt;&gt;"",'Liste over oppdrag'!$AP$12&lt;&gt;0),'Liste over oppdrag'!$AP$12,"")</f>
        <v/>
      </c>
      <c r="G45" s="179" t="str">
        <f>IF(AND('Liste over oppdrag'!$AP$13&lt;&gt;"",'Liste over oppdrag'!$AP$13&lt;&gt;0),'Liste over oppdrag'!$AP$13,"")</f>
        <v/>
      </c>
      <c r="H45" s="180" t="str">
        <f>IF(AND('Liste over oppdrag'!$AP$14&lt;&gt;"",'Liste over oppdrag'!$AP$14&lt;&gt;0),'Liste over oppdrag'!$AP$14,"")</f>
        <v/>
      </c>
      <c r="I45" s="61"/>
      <c r="J45" s="62"/>
      <c r="K45" s="59"/>
      <c r="L45" s="28"/>
    </row>
    <row r="46" spans="1:12" x14ac:dyDescent="0.25">
      <c r="A46" s="193"/>
      <c r="B46" s="164" t="str">
        <f>IF(AND('Liste over oppdrag'!$AQ$7&lt;&gt;"",'Liste over oppdrag'!$AQ$7&lt;&gt;0),'Liste over oppdrag'!$AQ$7,"")</f>
        <v/>
      </c>
      <c r="C46" s="175" t="str">
        <f>IF(AND('Liste over oppdrag'!$AQ$9&lt;&gt;"",'Liste over oppdrag'!$AQ$9&lt;&gt;0),'Liste over oppdrag'!$AQ$9,"")</f>
        <v/>
      </c>
      <c r="D46" s="176" t="str">
        <f>IF(AND('Liste over oppdrag'!$AQ$10&lt;&gt;"",'Liste over oppdrag'!$AQ$10&lt;&gt;0),'Liste over oppdrag'!$AQ$10,"")</f>
        <v/>
      </c>
      <c r="E46" s="177" t="str">
        <f>IF(AND('Liste over oppdrag'!$AQ$11&lt;&gt;"",'Liste over oppdrag'!$AQ$11&lt;&gt;0),'Liste over oppdrag'!$AQ$11,"")</f>
        <v/>
      </c>
      <c r="F46" s="178" t="str">
        <f>IF(AND('Liste over oppdrag'!$AQ$12&lt;&gt;"",'Liste over oppdrag'!$AQ$12&lt;&gt;0),'Liste over oppdrag'!$AQ$12,"")</f>
        <v/>
      </c>
      <c r="G46" s="179" t="str">
        <f>IF(AND('Liste over oppdrag'!$AQ$13&lt;&gt;"",'Liste over oppdrag'!$AQ$13&lt;&gt;0),'Liste over oppdrag'!$AQ$13,"")</f>
        <v/>
      </c>
      <c r="H46" s="180" t="str">
        <f>IF(AND('Liste over oppdrag'!$AQ$14&lt;&gt;"",'Liste over oppdrag'!$AQ$14&lt;&gt;0),'Liste over oppdrag'!$AQ$14,"")</f>
        <v/>
      </c>
      <c r="I46" s="61"/>
      <c r="J46" s="62"/>
      <c r="K46" s="59"/>
      <c r="L46" s="28"/>
    </row>
    <row r="47" spans="1:12" x14ac:dyDescent="0.25">
      <c r="A47" s="193"/>
      <c r="B47" s="164" t="str">
        <f>IF(AND('Liste over oppdrag'!$AR$7&lt;&gt;"",'Liste over oppdrag'!$AR$7&lt;&gt;0),'Liste over oppdrag'!$AR$7,"")</f>
        <v/>
      </c>
      <c r="C47" s="175" t="str">
        <f>IF(AND('Liste over oppdrag'!$AR$9&lt;&gt;"",'Liste over oppdrag'!$AR$9&lt;&gt;0),'Liste over oppdrag'!$AR$9,"")</f>
        <v/>
      </c>
      <c r="D47" s="176" t="str">
        <f>IF(AND('Liste over oppdrag'!$AR$10&lt;&gt;"",'Liste over oppdrag'!$AR$10&lt;&gt;0),'Liste over oppdrag'!$AR$10,"")</f>
        <v/>
      </c>
      <c r="E47" s="177" t="str">
        <f>IF(AND('Liste over oppdrag'!$AR$11&lt;&gt;"",'Liste over oppdrag'!$AR$11&lt;&gt;0),'Liste over oppdrag'!$AR$11,"")</f>
        <v/>
      </c>
      <c r="F47" s="178" t="str">
        <f>IF(AND('Liste over oppdrag'!$AR$12&lt;&gt;"",'Liste over oppdrag'!$AR$12&lt;&gt;0),'Liste over oppdrag'!$AR$12,"")</f>
        <v/>
      </c>
      <c r="G47" s="179" t="str">
        <f>IF(AND('Liste over oppdrag'!$AR$13&lt;&gt;"",'Liste over oppdrag'!$AR$13&lt;&gt;0),'Liste over oppdrag'!$AR$13,"")</f>
        <v/>
      </c>
      <c r="H47" s="180" t="str">
        <f>IF(AND('Liste over oppdrag'!$AR$14&lt;&gt;"",'Liste over oppdrag'!$AR$14&lt;&gt;0),'Liste over oppdrag'!$AR$14,"")</f>
        <v/>
      </c>
      <c r="I47" s="61"/>
      <c r="J47" s="62"/>
      <c r="K47" s="59"/>
      <c r="L47" s="28"/>
    </row>
    <row r="48" spans="1:12" x14ac:dyDescent="0.25">
      <c r="A48" s="193"/>
      <c r="B48" s="164" t="str">
        <f>IF(AND('Liste over oppdrag'!$AS$7&lt;&gt;"",'Liste over oppdrag'!$AS$7&lt;&gt;0),'Liste over oppdrag'!$AS$7,"")</f>
        <v/>
      </c>
      <c r="C48" s="175" t="str">
        <f>IF(AND('Liste over oppdrag'!$AS$9&lt;&gt;"",'Liste over oppdrag'!$AS$9&lt;&gt;0),'Liste over oppdrag'!$AS$9,"")</f>
        <v/>
      </c>
      <c r="D48" s="176" t="str">
        <f>IF(AND('Liste over oppdrag'!$AS$10&lt;&gt;"",'Liste over oppdrag'!$AS$10&lt;&gt;0),'Liste over oppdrag'!$AS$10,"")</f>
        <v/>
      </c>
      <c r="E48" s="177" t="str">
        <f>IF(AND('Liste over oppdrag'!$AS$11&lt;&gt;"",'Liste over oppdrag'!$AS$11&lt;&gt;0),'Liste over oppdrag'!$AS$11,"")</f>
        <v/>
      </c>
      <c r="F48" s="178" t="str">
        <f>IF(AND('Liste over oppdrag'!$AS$12&lt;&gt;"",'Liste over oppdrag'!$AS$12&lt;&gt;0),'Liste over oppdrag'!$AS$12,"")</f>
        <v/>
      </c>
      <c r="G48" s="179" t="str">
        <f>IF(AND('Liste over oppdrag'!$AS$13&lt;&gt;"",'Liste over oppdrag'!$AS$13&lt;&gt;0),'Liste over oppdrag'!$AS$13,"")</f>
        <v/>
      </c>
      <c r="H48" s="180" t="str">
        <f>IF(AND('Liste over oppdrag'!$AS$14&lt;&gt;"",'Liste over oppdrag'!$AS$14&lt;&gt;0),'Liste over oppdrag'!$AS$14,"")</f>
        <v/>
      </c>
      <c r="I48" s="61"/>
      <c r="J48" s="62"/>
      <c r="K48" s="59"/>
      <c r="L48" s="28"/>
    </row>
    <row r="49" spans="1:12" x14ac:dyDescent="0.25">
      <c r="A49" s="193"/>
      <c r="B49" s="164" t="str">
        <f>IF(AND('Liste over oppdrag'!$AT$7&lt;&gt;"",'Liste over oppdrag'!$AT$7&lt;&gt;0),'Liste over oppdrag'!$AT$7,"")</f>
        <v/>
      </c>
      <c r="C49" s="175" t="str">
        <f>IF(AND('Liste over oppdrag'!$AT$9&lt;&gt;"",'Liste over oppdrag'!$AT$9&lt;&gt;0),'Liste over oppdrag'!$AT$9,"")</f>
        <v/>
      </c>
      <c r="D49" s="176" t="str">
        <f>IF(AND('Liste over oppdrag'!$AT$10&lt;&gt;"",'Liste over oppdrag'!$AT$10&lt;&gt;0),'Liste over oppdrag'!$AT$10,"")</f>
        <v/>
      </c>
      <c r="E49" s="177" t="str">
        <f>IF(AND('Liste over oppdrag'!$AT$11&lt;&gt;"",'Liste over oppdrag'!$AT$11&lt;&gt;0),'Liste over oppdrag'!$AT$11,"")</f>
        <v/>
      </c>
      <c r="F49" s="178" t="str">
        <f>IF(AND('Liste over oppdrag'!$AT$12&lt;&gt;"",'Liste over oppdrag'!$AT$12&lt;&gt;0),'Liste over oppdrag'!$AT$12,"")</f>
        <v/>
      </c>
      <c r="G49" s="179" t="str">
        <f>IF(AND('Liste over oppdrag'!$AT$13&lt;&gt;"",'Liste over oppdrag'!$AT$13&lt;&gt;0),'Liste over oppdrag'!$AT$13,"")</f>
        <v/>
      </c>
      <c r="H49" s="180" t="str">
        <f>IF(AND('Liste over oppdrag'!$AT$14&lt;&gt;"",'Liste over oppdrag'!$AT$14&lt;&gt;0),'Liste over oppdrag'!$AT$14,"")</f>
        <v/>
      </c>
      <c r="I49" s="61"/>
      <c r="J49" s="62"/>
      <c r="K49" s="59"/>
      <c r="L49" s="28"/>
    </row>
    <row r="50" spans="1:12" x14ac:dyDescent="0.25">
      <c r="A50" s="193"/>
      <c r="B50" s="164" t="str">
        <f>IF(AND('Liste over oppdrag'!$AU$7&lt;&gt;"",'Liste over oppdrag'!$AU$7&lt;&gt;0),'Liste over oppdrag'!$AU$7,"")</f>
        <v/>
      </c>
      <c r="C50" s="175" t="str">
        <f>IF(AND('Liste over oppdrag'!$AU$9&lt;&gt;"",'Liste over oppdrag'!$AU$9&lt;&gt;0),'Liste over oppdrag'!$AU$9,"")</f>
        <v/>
      </c>
      <c r="D50" s="176" t="str">
        <f>IF(AND('Liste over oppdrag'!$AU$10&lt;&gt;"",'Liste over oppdrag'!$AU$10&lt;&gt;0),'Liste over oppdrag'!$AU$10,"")</f>
        <v/>
      </c>
      <c r="E50" s="177" t="str">
        <f>IF(AND('Liste over oppdrag'!$AU$11&lt;&gt;"",'Liste over oppdrag'!$AU$11&lt;&gt;0),'Liste over oppdrag'!$AU$11,"")</f>
        <v/>
      </c>
      <c r="F50" s="178" t="str">
        <f>IF(AND('Liste over oppdrag'!$AU$12&lt;&gt;"",'Liste over oppdrag'!$AU$12&lt;&gt;0),'Liste over oppdrag'!$AU$12,"")</f>
        <v/>
      </c>
      <c r="G50" s="179" t="str">
        <f>IF(AND('Liste over oppdrag'!$AU$13&lt;&gt;"",'Liste over oppdrag'!$AU$13&lt;&gt;0),'Liste over oppdrag'!$AU$13,"")</f>
        <v/>
      </c>
      <c r="H50" s="180" t="str">
        <f>IF(AND('Liste over oppdrag'!$AU$14&lt;&gt;"",'Liste over oppdrag'!$AU$14&lt;&gt;0),'Liste over oppdrag'!$AU$14,"")</f>
        <v/>
      </c>
      <c r="I50" s="61"/>
      <c r="J50" s="62"/>
      <c r="K50" s="59"/>
      <c r="L50" s="28"/>
    </row>
    <row r="51" spans="1:12" x14ac:dyDescent="0.25">
      <c r="A51" s="193"/>
      <c r="B51" s="164" t="str">
        <f>IF(AND('Liste over oppdrag'!$AV$7&lt;&gt;"",'Liste over oppdrag'!$AV$7&lt;&gt;0),'Liste over oppdrag'!$AV$7,"")</f>
        <v/>
      </c>
      <c r="C51" s="175" t="str">
        <f>IF(AND('Liste over oppdrag'!$AV$9&lt;&gt;"",'Liste over oppdrag'!$AV$9&lt;&gt;0),'Liste over oppdrag'!$AV$9,"")</f>
        <v/>
      </c>
      <c r="D51" s="176" t="str">
        <f>IF(AND('Liste over oppdrag'!$AV$10&lt;&gt;"",'Liste over oppdrag'!$AV$10&lt;&gt;0),'Liste over oppdrag'!$AV$10,"")</f>
        <v/>
      </c>
      <c r="E51" s="177" t="str">
        <f>IF(AND('Liste over oppdrag'!$AV$11&lt;&gt;"",'Liste over oppdrag'!$AV$11&lt;&gt;0),'Liste over oppdrag'!$AV$11,"")</f>
        <v/>
      </c>
      <c r="F51" s="178" t="str">
        <f>IF(AND('Liste over oppdrag'!$AV$12&lt;&gt;"",'Liste over oppdrag'!$AV$12&lt;&gt;0),'Liste over oppdrag'!$AV$12,"")</f>
        <v/>
      </c>
      <c r="G51" s="179" t="str">
        <f>IF(AND('Liste over oppdrag'!$AV$13&lt;&gt;"",'Liste over oppdrag'!$AV$13&lt;&gt;0),'Liste over oppdrag'!$AV$13,"")</f>
        <v/>
      </c>
      <c r="H51" s="180" t="str">
        <f>IF(AND('Liste over oppdrag'!$AV$14&lt;&gt;"",'Liste over oppdrag'!$AV$14&lt;&gt;0),'Liste over oppdrag'!$AV$14,"")</f>
        <v/>
      </c>
      <c r="I51" s="61"/>
      <c r="J51" s="62"/>
      <c r="K51" s="59"/>
      <c r="L51" s="28"/>
    </row>
    <row r="52" spans="1:12" x14ac:dyDescent="0.25">
      <c r="A52" s="188"/>
      <c r="B52" s="164" t="str">
        <f>IF(AND('Liste over oppdrag'!$AW$7&lt;&gt;"",'Liste over oppdrag'!$AW$7&lt;&gt;0),'Liste over oppdrag'!$AW$7,"")</f>
        <v/>
      </c>
      <c r="C52" s="175" t="str">
        <f>IF(AND('Liste over oppdrag'!$AW$9&lt;&gt;"",'Liste over oppdrag'!$AW$9&lt;&gt;0),'Liste over oppdrag'!$AW$9,"")</f>
        <v/>
      </c>
      <c r="D52" s="176" t="str">
        <f>IF(AND('Liste over oppdrag'!$AW$10&lt;&gt;"",'Liste over oppdrag'!$AW$10&lt;&gt;0),'Liste over oppdrag'!$AW$10,"")</f>
        <v/>
      </c>
      <c r="E52" s="177" t="str">
        <f>IF(AND('Liste over oppdrag'!$AW$11&lt;&gt;"",'Liste over oppdrag'!$AW$11&lt;&gt;0),'Liste over oppdrag'!$AW$11,"")</f>
        <v/>
      </c>
      <c r="F52" s="178" t="str">
        <f>IF(AND('Liste over oppdrag'!$AW$12&lt;&gt;"",'Liste over oppdrag'!$AW$12&lt;&gt;0),'Liste over oppdrag'!$AW$12,"")</f>
        <v/>
      </c>
      <c r="G52" s="179" t="str">
        <f>IF(AND('Liste over oppdrag'!$AW$13&lt;&gt;"",'Liste over oppdrag'!$AW$13&lt;&gt;0),'Liste over oppdrag'!$AW$13,"")</f>
        <v/>
      </c>
      <c r="H52" s="180" t="str">
        <f>IF(AND('Liste over oppdrag'!$AW$14&lt;&gt;"",'Liste over oppdrag'!$AW$14&lt;&gt;0),'Liste over oppdrag'!$AW$14,"")</f>
        <v/>
      </c>
      <c r="I52" s="61"/>
      <c r="J52" s="62"/>
      <c r="K52" s="59"/>
      <c r="L52" s="28"/>
    </row>
    <row r="53" spans="1:12" x14ac:dyDescent="0.25">
      <c r="A53" s="188"/>
      <c r="B53" s="164" t="str">
        <f>IF(AND('Liste over oppdrag'!$AX$7&lt;&gt;"",'Liste over oppdrag'!$AX$7&lt;&gt;0),'Liste over oppdrag'!$AX$7,"")</f>
        <v/>
      </c>
      <c r="C53" s="175" t="str">
        <f>IF(AND('Liste over oppdrag'!$AX$9&lt;&gt;"",'Liste over oppdrag'!$AX$9&lt;&gt;0),'Liste over oppdrag'!$AX$9,"")</f>
        <v/>
      </c>
      <c r="D53" s="176" t="str">
        <f>IF(AND('Liste over oppdrag'!$AX$10&lt;&gt;"",'Liste over oppdrag'!$AX$10&lt;&gt;0),'Liste over oppdrag'!$AX$10,"")</f>
        <v/>
      </c>
      <c r="E53" s="177" t="str">
        <f>IF(AND('Liste over oppdrag'!$AX$11&lt;&gt;"",'Liste over oppdrag'!$AX$11&lt;&gt;0),'Liste over oppdrag'!$AX$11,"")</f>
        <v/>
      </c>
      <c r="F53" s="178" t="str">
        <f>IF(AND('Liste over oppdrag'!$AX$12&lt;&gt;"",'Liste over oppdrag'!$AX$12&lt;&gt;0),'Liste over oppdrag'!$AX$12,"")</f>
        <v/>
      </c>
      <c r="G53" s="179" t="str">
        <f>IF(AND('Liste over oppdrag'!$AX$13&lt;&gt;"",'Liste over oppdrag'!$AX$13&lt;&gt;0),'Liste over oppdrag'!$AX$13,"")</f>
        <v/>
      </c>
      <c r="H53" s="180" t="str">
        <f>IF(AND('Liste over oppdrag'!$AX$14&lt;&gt;"",'Liste over oppdrag'!$AX$14&lt;&gt;0),'Liste over oppdrag'!$AX$14,"")</f>
        <v/>
      </c>
      <c r="I53" s="61"/>
      <c r="J53" s="62"/>
      <c r="K53" s="59"/>
      <c r="L53" s="28"/>
    </row>
    <row r="54" spans="1:12" x14ac:dyDescent="0.25">
      <c r="A54" s="188"/>
      <c r="B54" s="164" t="str">
        <f>IF(AND('Liste over oppdrag'!$AY$7&lt;&gt;"",'Liste over oppdrag'!$AY$7&lt;&gt;0),'Liste over oppdrag'!$AY$7,"")</f>
        <v/>
      </c>
      <c r="C54" s="175" t="str">
        <f>IF(AND('Liste over oppdrag'!$AY$9&lt;&gt;"",'Liste over oppdrag'!$AY$9&lt;&gt;0),'Liste over oppdrag'!$AY$9,"")</f>
        <v/>
      </c>
      <c r="D54" s="176" t="str">
        <f>IF(AND('Liste over oppdrag'!$AY$10&lt;&gt;"",'Liste over oppdrag'!$AY$10&lt;&gt;0),'Liste over oppdrag'!$AY$10,"")</f>
        <v/>
      </c>
      <c r="E54" s="177" t="str">
        <f>IF(AND('Liste over oppdrag'!$AY$11&lt;&gt;"",'Liste over oppdrag'!$AY$11&lt;&gt;0),'Liste over oppdrag'!$AY$11,"")</f>
        <v/>
      </c>
      <c r="F54" s="178" t="str">
        <f>IF(AND('Liste over oppdrag'!$AY$12&lt;&gt;"",'Liste over oppdrag'!$AY$12&lt;&gt;0),'Liste over oppdrag'!$AY$12,"")</f>
        <v/>
      </c>
      <c r="G54" s="179" t="str">
        <f>IF(AND('Liste over oppdrag'!$AY$13&lt;&gt;"",'Liste over oppdrag'!$AY$13&lt;&gt;0),'Liste over oppdrag'!$AY$13,"")</f>
        <v/>
      </c>
      <c r="H54" s="180" t="str">
        <f>IF(AND('Liste over oppdrag'!$AY$14&lt;&gt;"",'Liste over oppdrag'!$AY$14&lt;&gt;0),'Liste over oppdrag'!$AY$14,"")</f>
        <v/>
      </c>
      <c r="I54" s="61"/>
      <c r="J54" s="62"/>
      <c r="K54" s="59"/>
      <c r="L54" s="28"/>
    </row>
    <row r="55" spans="1:12" ht="15.75" thickBot="1" x14ac:dyDescent="0.3">
      <c r="A55" s="192"/>
      <c r="B55" s="165" t="str">
        <f>IF(AND('Liste over oppdrag'!$AZ$7&lt;&gt;"",'Liste over oppdrag'!$AZ$7&lt;&gt;0),'Liste over oppdrag'!$AZ$7,"")</f>
        <v/>
      </c>
      <c r="C55" s="181" t="str">
        <f>IF(AND('Liste over oppdrag'!$AZ$9&lt;&gt;"",'Liste over oppdrag'!$AZ$9&lt;&gt;0),'Liste over oppdrag'!$AZ$9,"")</f>
        <v/>
      </c>
      <c r="D55" s="182" t="str">
        <f>IF(AND('Liste over oppdrag'!$AZ$10&lt;&gt;"",'Liste over oppdrag'!$AZ$10&lt;&gt;0),'Liste over oppdrag'!$AZ$10,"")</f>
        <v/>
      </c>
      <c r="E55" s="183" t="str">
        <f>IF(AND('Liste over oppdrag'!$AZ$11&lt;&gt;"",'Liste over oppdrag'!$AZ$11&lt;&gt;0),'Liste over oppdrag'!$AZ$11,"")</f>
        <v/>
      </c>
      <c r="F55" s="184" t="str">
        <f>IF(AND('Liste over oppdrag'!$AZ$12&lt;&gt;"",'Liste over oppdrag'!$AZ$12&lt;&gt;0),'Liste over oppdrag'!$AZ$12,"")</f>
        <v/>
      </c>
      <c r="G55" s="185" t="str">
        <f>IF(AND('Liste over oppdrag'!$AZ$13&lt;&gt;"",'Liste over oppdrag'!$AZ$13&lt;&gt;0),'Liste over oppdrag'!$AZ$13,"")</f>
        <v/>
      </c>
      <c r="H55" s="186" t="str">
        <f>IF(AND('Liste over oppdrag'!$AZ$14&lt;&gt;"",'Liste over oppdrag'!$AZ$14&lt;&gt;0),'Liste over oppdrag'!$AZ$14,"")</f>
        <v/>
      </c>
      <c r="I55" s="63"/>
      <c r="J55" s="64"/>
      <c r="K55" s="60"/>
      <c r="L55" s="29"/>
    </row>
    <row r="56" spans="1:12" ht="15.75" thickTop="1" x14ac:dyDescent="0.25"/>
  </sheetData>
  <sheetProtection algorithmName="SHA-512" hashValue="tezzCDfayx9HX0/SYyz1nbjSQ4kYXRTda9B5TzEBGYA6GbsC6fajweuvpQhkbDsknuP1cFBqlxjVCvcR4aWZMw==" saltValue="2ygHZKxVFNBLtEYqQXUZOg==" spinCount="100000" sheet="1" objects="1" scenarios="1"/>
  <dataConsolidate/>
  <mergeCells count="8">
    <mergeCell ref="A1:L1"/>
    <mergeCell ref="A2:A5"/>
    <mergeCell ref="C4:D4"/>
    <mergeCell ref="E4:F4"/>
    <mergeCell ref="K2:K4"/>
    <mergeCell ref="I2:J4"/>
    <mergeCell ref="L4:L5"/>
    <mergeCell ref="L2:L3"/>
  </mergeCells>
  <phoneticPr fontId="14" type="noConversion"/>
  <conditionalFormatting sqref="L6:L55">
    <cfRule type="expression" dxfId="90" priority="57">
      <formula>IF(AND(OR($K6="Annet, spesifiser til høyre -&gt;",$K6="Manglet oppdrag, årsak -&gt;"),$L6=""),TRUE,FALSE)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id="{102247FF-838D-45A7-A5D5-5D342E2AAF40}">
            <xm:f>IF(AND(AND(Feilsjekk!$F6,$C6&lt;&gt;""),AND(Feilsjekk!$I6,$D6&lt;&gt;"")),TRUE,FALSE)</xm:f>
            <x14:dxf>
              <fill>
                <gradientFill degree="90">
                  <stop position="0">
                    <color theme="0"/>
                  </stop>
                  <stop position="0.5">
                    <color rgb="FFFFABAB"/>
                  </stop>
                  <stop position="1">
                    <color theme="0"/>
                  </stop>
                </gradientFill>
              </fill>
            </x14:dxf>
          </x14:cfRule>
          <x14:cfRule type="expression" priority="55" id="{0131B5BB-AFDA-4327-A285-0DE8CD6E1338}">
            <xm:f>IF(AND(Feilsjekk!$F6,$C6=""),TRUE,FALSE)</xm:f>
            <x14:dxf>
              <fill>
                <gradientFill degree="90">
                  <stop position="0">
                    <color theme="0"/>
                  </stop>
                  <stop position="0.5">
                    <color theme="9" tint="0.80001220740379042"/>
                  </stop>
                  <stop position="1">
                    <color theme="0"/>
                  </stop>
                </gradientFill>
              </fill>
            </x14:dxf>
          </x14:cfRule>
          <xm:sqref>C6:C55</xm:sqref>
        </x14:conditionalFormatting>
        <x14:conditionalFormatting xmlns:xm="http://schemas.microsoft.com/office/excel/2006/main">
          <x14:cfRule type="expression" priority="54" id="{9F1156E2-B2C2-48F3-8888-1B4615D0E6FD}">
            <xm:f>IF(AND(Feilsjekk!$I6,$D6=""),TRUE,FALSE)</xm:f>
            <x14:dxf>
              <fill>
                <gradientFill degree="90">
                  <stop position="0">
                    <color theme="0"/>
                  </stop>
                  <stop position="0.5">
                    <color theme="9" tint="0.80001220740379042"/>
                  </stop>
                  <stop position="1">
                    <color theme="0"/>
                  </stop>
                </gradientFill>
              </fill>
            </x14:dxf>
          </x14:cfRule>
          <xm:sqref>D6:D55</xm:sqref>
        </x14:conditionalFormatting>
        <x14:conditionalFormatting xmlns:xm="http://schemas.microsoft.com/office/excel/2006/main">
          <x14:cfRule type="expression" priority="53" id="{A3A47DD6-0E68-4AC9-909E-B82FD710DF5C}">
            <xm:f>IF(AND(Feilsjekk!$M6,$E6=""),TRUE,FALSE)</xm:f>
            <x14:dxf>
              <fill>
                <gradientFill degree="90">
                  <stop position="0">
                    <color theme="0"/>
                  </stop>
                  <stop position="0.5">
                    <color theme="9" tint="0.80001220740379042"/>
                  </stop>
                  <stop position="1">
                    <color theme="0"/>
                  </stop>
                </gradientFill>
              </fill>
            </x14:dxf>
          </x14:cfRule>
          <xm:sqref>E6:E55</xm:sqref>
        </x14:conditionalFormatting>
        <x14:conditionalFormatting xmlns:xm="http://schemas.microsoft.com/office/excel/2006/main">
          <x14:cfRule type="expression" priority="45" id="{E75E1EB8-8BA8-47E3-B1A3-9E7ABC8AA4C3}">
            <xm:f>IF(AND(AND(Feilsjekk!$M6,$E6&lt;&gt;""),AND(Feilsjekk!$P6,$F6&lt;&gt;"")),TRUE,FALSE)</xm:f>
            <x14:dxf>
              <fill>
                <gradientFill degree="90">
                  <stop position="0">
                    <color theme="0"/>
                  </stop>
                  <stop position="0.5">
                    <color rgb="FFFFABAB"/>
                  </stop>
                  <stop position="1">
                    <color theme="0"/>
                  </stop>
                </gradientFill>
              </fill>
            </x14:dxf>
          </x14:cfRule>
          <xm:sqref>E6:F55</xm:sqref>
        </x14:conditionalFormatting>
        <x14:conditionalFormatting xmlns:xm="http://schemas.microsoft.com/office/excel/2006/main">
          <x14:cfRule type="expression" priority="42" id="{84FBEBA5-0FFC-476C-864E-10510AC66A66}">
            <xm:f>IF(Feilsjekk!$D$3&lt;&gt;0,TRUE,FALSE)</xm:f>
            <x14:dxf>
              <font>
                <color auto="1"/>
              </font>
              <fill>
                <patternFill>
                  <bgColor rgb="FFC0000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41" id="{B0E908BB-E530-4B88-8D19-9EC0AAF47F40}">
            <xm:f>IF(Feilsjekk!$G$3&lt;&gt;0,TRUE,FALSE)</xm:f>
            <x14:dxf>
              <fill>
                <patternFill>
                  <bgColor rgb="FFC000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40" id="{DFA8BF28-66D0-4478-8D58-2B61E5D78EDD}">
            <xm:f>IF(Feilsjekk!$J$3&lt;&gt;0,TRUE,FALSE)</xm:f>
            <x14:dxf>
              <fill>
                <patternFill>
                  <bgColor rgb="FFC00000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expression" priority="39" id="{B0123B0E-6C23-4EC7-B479-B464661961A4}">
            <xm:f>IF(Feilsjekk!$N$3&lt;&gt;0,TRUE,FALSE)</xm:f>
            <x14:dxf>
              <fill>
                <patternFill>
                  <bgColor rgb="FFC00000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expression" priority="38" id="{5F140A5E-18B8-4B12-916F-09DDD786FF79}">
            <xm:f>IF(Feilsjekk!$Q$3&lt;&gt;0,TRUE,FALSE)</xm:f>
            <x14:dxf>
              <fill>
                <patternFill>
                  <bgColor rgb="FFC00000"/>
                </patternFill>
              </fill>
            </x14:dxf>
          </x14:cfRule>
          <xm:sqref>F3:H3</xm:sqref>
        </x14:conditionalFormatting>
        <x14:conditionalFormatting xmlns:xm="http://schemas.microsoft.com/office/excel/2006/main">
          <x14:cfRule type="expression" priority="33" id="{3B8EEAFC-5E88-4541-AE48-3E5D066FD734}">
            <xm:f>IF(AND($K6="",NOT(Feilsjekk!$AA6),Feilsjekk!$AB6),TRUE,FALSE)</xm:f>
            <x14:dxf>
              <fill>
                <gradientFill degree="90">
                  <stop position="0">
                    <color theme="0"/>
                  </stop>
                  <stop position="0.5">
                    <color rgb="FFC00000"/>
                  </stop>
                  <stop position="1">
                    <color theme="0"/>
                  </stop>
                </gradientFill>
              </fill>
            </x14:dxf>
          </x14:cfRule>
          <xm:sqref>K6:K55</xm:sqref>
        </x14:conditionalFormatting>
        <x14:conditionalFormatting xmlns:xm="http://schemas.microsoft.com/office/excel/2006/main">
          <x14:cfRule type="expression" priority="59" id="{00000000-000E-0000-0000-000003000000}">
            <xm:f>IF(AND(NOT(Feilsjekk!$G6),NOT(Feilsjekk!$AA6),$A6&lt;&gt;"",OR($J6&lt;&gt;"x",$J6&lt;&gt;"X")),TRUE,FALSE)</xm:f>
            <x14:dxf>
              <fill>
                <gradientFill degree="90">
                  <stop position="0">
                    <color theme="0"/>
                  </stop>
                  <stop position="0.5">
                    <color rgb="FFFFFF00"/>
                  </stop>
                  <stop position="1">
                    <color theme="0"/>
                  </stop>
                </gradientFill>
              </fill>
            </x14:dxf>
          </x14:cfRule>
          <xm:sqref>J6:J55</xm:sqref>
        </x14:conditionalFormatting>
        <x14:conditionalFormatting xmlns:xm="http://schemas.microsoft.com/office/excel/2006/main">
          <x14:cfRule type="expression" priority="61" id="{00000000-000E-0000-0000-000003000000}">
            <xm:f>IF(AND(NOT(Feilsjekk!$AA6),$A6&lt;&gt;"",OR($I6&lt;&gt;"x",$I6&lt;&gt;"X")),TRUE,FALSE)</xm:f>
            <x14:dxf>
              <fill>
                <gradientFill degree="90">
                  <stop position="0">
                    <color theme="0"/>
                  </stop>
                  <stop position="0.5">
                    <color rgb="FFFFFF00"/>
                  </stop>
                  <stop position="1">
                    <color theme="0"/>
                  </stop>
                </gradientFill>
              </fill>
            </x14:dxf>
          </x14:cfRule>
          <xm:sqref>I6:I55</xm:sqref>
        </x14:conditionalFormatting>
        <x14:conditionalFormatting xmlns:xm="http://schemas.microsoft.com/office/excel/2006/main">
          <x14:cfRule type="expression" priority="52" id="{53605B89-13F9-49AB-8516-6352178879F9}">
            <xm:f>IF(AND(Feilsjekk!$P6,$F6=""),TRUE,FALSE)</xm:f>
            <x14:dxf>
              <fill>
                <gradientFill degree="90">
                  <stop position="0">
                    <color theme="0"/>
                  </stop>
                  <stop position="0.5">
                    <color theme="9" tint="0.80001220740379042"/>
                  </stop>
                  <stop position="1">
                    <color theme="0"/>
                  </stop>
                </gradientFill>
              </fill>
              <border>
                <vertical/>
                <horizontal/>
              </border>
            </x14:dxf>
          </x14:cfRule>
          <xm:sqref>F6:F55</xm:sqref>
        </x14:conditionalFormatting>
        <x14:conditionalFormatting xmlns:xm="http://schemas.microsoft.com/office/excel/2006/main">
          <x14:cfRule type="expression" priority="27" id="{05F08D3F-1CFC-4E17-9D2B-B9861B4B788C}">
            <xm:f>IF(AND(Feilsjekk!$X6,$H6=""),TRUE,FALSE)</xm:f>
            <x14:dxf>
              <fill>
                <gradientFill degree="90">
                  <stop position="0">
                    <color theme="0"/>
                  </stop>
                  <stop position="0.5">
                    <color theme="9" tint="0.80001220740379042"/>
                  </stop>
                  <stop position="1">
                    <color theme="0"/>
                  </stop>
                </gradientFill>
              </fill>
            </x14:dxf>
          </x14:cfRule>
          <xm:sqref>H6:H55</xm:sqref>
        </x14:conditionalFormatting>
        <x14:conditionalFormatting xmlns:xm="http://schemas.microsoft.com/office/excel/2006/main">
          <x14:cfRule type="expression" priority="25" id="{80E68112-5018-4E7A-B423-F83505088CD0}">
            <xm:f>IF(AND(Feilsjekk!$T6,$G6=""),TRUE,FALSE)</xm:f>
            <x14:dxf>
              <fill>
                <gradientFill degree="90">
                  <stop position="0">
                    <color theme="0"/>
                  </stop>
                  <stop position="0.5">
                    <color theme="9" tint="0.80001220740379042"/>
                  </stop>
                  <stop position="1">
                    <color theme="0"/>
                  </stop>
                </gradientFill>
              </fill>
            </x14:dxf>
          </x14:cfRule>
          <xm:sqref>G6:G55</xm:sqref>
        </x14:conditionalFormatting>
        <x14:conditionalFormatting xmlns:xm="http://schemas.microsoft.com/office/excel/2006/main">
          <x14:cfRule type="expression" priority="20" id="{B6B45438-022C-4801-905A-2B177D507572}">
            <xm:f>IF(Feilsjekk!$AL$3&lt;&gt;0,TRUE,FALSE)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L2</xm:sqref>
        </x14:conditionalFormatting>
        <x14:conditionalFormatting xmlns:xm="http://schemas.microsoft.com/office/excel/2006/main">
          <x14:cfRule type="expression" priority="19" id="{2734F1DA-F1A4-4B41-8404-B925C2001F4A}">
            <xm:f>IF(Feilsjekk!$AL$4&lt;&gt;0,TRUE,FALSE)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I2:J4</xm:sqref>
        </x14:conditionalFormatting>
        <x14:conditionalFormatting xmlns:xm="http://schemas.microsoft.com/office/excel/2006/main">
          <x14:cfRule type="expression" priority="18" id="{EE31999E-41D9-4F0A-99C1-6B5D6C97CD07}">
            <xm:f>IF(Feilsjekk!$AH$3&lt;&gt;0,TRUE,FALSE)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I5</xm:sqref>
        </x14:conditionalFormatting>
        <x14:conditionalFormatting xmlns:xm="http://schemas.microsoft.com/office/excel/2006/main">
          <x14:cfRule type="expression" priority="17" id="{C6FEC811-B656-4896-8218-E1EA2F231334}">
            <xm:f>IF(Feilsjekk!$AI$3&lt;&gt;0,TRUE,FALSE)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J5</xm:sqref>
        </x14:conditionalFormatting>
        <x14:conditionalFormatting xmlns:xm="http://schemas.microsoft.com/office/excel/2006/main">
          <x14:cfRule type="expression" priority="16" id="{02A36F1A-DB20-45CF-B1B9-4FC95142B451}">
            <xm:f>IF(Feilsjekk!$AJ$3&lt;&gt;0,TRUE,FALSE)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K2:K4 K5</xm:sqref>
        </x14:conditionalFormatting>
        <x14:conditionalFormatting xmlns:xm="http://schemas.microsoft.com/office/excel/2006/main">
          <x14:cfRule type="expression" priority="15" id="{2CCF7902-6143-4023-93B5-9551BC25B8C9}">
            <xm:f>IF(Feilsjekk!$AK$3&lt;&gt;0,TRUE,FALSE)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L4:L5</xm:sqref>
        </x14:conditionalFormatting>
        <x14:conditionalFormatting xmlns:xm="http://schemas.microsoft.com/office/excel/2006/main">
          <x14:cfRule type="expression" priority="1" id="{71EF1CD5-786D-4985-9336-BB202397FB26}">
            <xm:f>IF(AND(Feilsjekk!$C6,$B6&lt;&gt;""),TRUE,FALSE)</xm:f>
            <x14:dxf>
              <fill>
                <gradientFill degree="90">
                  <stop position="0">
                    <color theme="0"/>
                  </stop>
                  <stop position="0.5">
                    <color rgb="FFFFABAB"/>
                  </stop>
                  <stop position="1">
                    <color theme="0"/>
                  </stop>
                </gradientFill>
              </fill>
            </x14:dxf>
          </x14:cfRule>
          <x14:cfRule type="expression" priority="2" id="{1D9DBAB6-F90D-405F-B19E-22FBC0C18020}">
            <xm:f>IF(AND(Feilsjekk!$C6,$B6=""),TRUE,FALSE)</xm:f>
            <x14:dxf>
              <fill>
                <gradientFill degree="90">
                  <stop position="0">
                    <color theme="0"/>
                  </stop>
                  <stop position="0.5">
                    <color theme="9" tint="0.80001220740379042"/>
                  </stop>
                  <stop position="1">
                    <color theme="0"/>
                  </stop>
                </gradientFill>
              </fill>
            </x14:dxf>
          </x14:cfRule>
          <xm:sqref>B6:B55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451FC8-C4A6-4752-ACD6-EAA5924AB5F4}">
          <x14:formula1>
            <xm:f>Valg!$B$3:$B$10</xm:f>
          </x14:formula1>
          <xm:sqref>K6:K55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1322-5706-42DC-AB4E-A7015018C3A7}">
  <dimension ref="A1:AZ520"/>
  <sheetViews>
    <sheetView workbookViewId="0">
      <pane ySplit="16" topLeftCell="A17" activePane="bottomLeft" state="frozen"/>
      <selection pane="bottomLeft" activeCell="A18" sqref="A18"/>
    </sheetView>
  </sheetViews>
  <sheetFormatPr defaultRowHeight="15" outlineLevelRow="2" x14ac:dyDescent="0.25"/>
  <cols>
    <col min="1" max="1" width="48.5703125" style="15" customWidth="1"/>
    <col min="2" max="52" width="3.7109375" style="15" customWidth="1"/>
    <col min="53" max="16384" width="9.140625" style="15"/>
  </cols>
  <sheetData>
    <row r="1" spans="1:52" ht="12" hidden="1" customHeight="1" outlineLevel="1" thickTop="1" x14ac:dyDescent="0.25">
      <c r="A1" s="215" t="s">
        <v>47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7"/>
      <c r="M1" s="217"/>
      <c r="N1" s="231" t="s">
        <v>31</v>
      </c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47">
        <f t="shared" ref="Z1:Z6" si="0">SUM(C7:AZ7)</f>
        <v>0</v>
      </c>
      <c r="AA1" s="247"/>
      <c r="AB1" s="239" t="s">
        <v>46</v>
      </c>
      <c r="AC1" s="240"/>
      <c r="AD1" s="240"/>
      <c r="AE1" s="240"/>
      <c r="AF1" s="240"/>
      <c r="AG1" s="45"/>
      <c r="AH1" s="45"/>
      <c r="AI1" s="46"/>
      <c r="AJ1" s="46"/>
      <c r="AK1" s="46"/>
      <c r="AL1" s="47"/>
      <c r="AM1" s="47"/>
      <c r="AN1" s="47"/>
      <c r="AO1" s="47"/>
      <c r="AP1" s="47"/>
      <c r="AQ1" s="47"/>
      <c r="AR1" s="47"/>
      <c r="AS1" s="224" t="s">
        <v>39</v>
      </c>
      <c r="AT1" s="225"/>
      <c r="AU1" s="225"/>
      <c r="AV1" s="225"/>
      <c r="AW1" s="225"/>
      <c r="AX1" s="225"/>
      <c r="AY1" s="225"/>
      <c r="AZ1" s="226"/>
    </row>
    <row r="2" spans="1:52" ht="12" hidden="1" customHeight="1" outlineLevel="1" x14ac:dyDescent="0.25">
      <c r="A2" s="218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20"/>
      <c r="M2" s="220"/>
      <c r="N2" s="233" t="s">
        <v>32</v>
      </c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45">
        <f t="shared" si="0"/>
        <v>0</v>
      </c>
      <c r="AA2" s="245"/>
      <c r="AB2" s="241"/>
      <c r="AC2" s="241"/>
      <c r="AD2" s="241"/>
      <c r="AE2" s="241"/>
      <c r="AF2" s="241"/>
      <c r="AG2" s="48"/>
      <c r="AH2" s="48"/>
      <c r="AI2" s="49"/>
      <c r="AJ2" s="49"/>
      <c r="AK2" s="49"/>
      <c r="AL2" s="41"/>
      <c r="AM2" s="41"/>
      <c r="AN2" s="41"/>
      <c r="AO2" s="41"/>
      <c r="AP2" s="41"/>
      <c r="AQ2" s="41"/>
      <c r="AR2" s="41"/>
      <c r="AS2" s="227"/>
      <c r="AT2" s="227"/>
      <c r="AU2" s="227"/>
      <c r="AV2" s="227"/>
      <c r="AW2" s="227"/>
      <c r="AX2" s="227"/>
      <c r="AY2" s="227"/>
      <c r="AZ2" s="228"/>
    </row>
    <row r="3" spans="1:52" ht="12" hidden="1" customHeight="1" outlineLevel="1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20"/>
      <c r="M3" s="220"/>
      <c r="N3" s="235" t="s">
        <v>33</v>
      </c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48">
        <f t="shared" si="0"/>
        <v>0</v>
      </c>
      <c r="AA3" s="248"/>
      <c r="AB3" s="241"/>
      <c r="AC3" s="241"/>
      <c r="AD3" s="241"/>
      <c r="AE3" s="241"/>
      <c r="AF3" s="241"/>
      <c r="AG3" s="243" t="s">
        <v>37</v>
      </c>
      <c r="AH3" s="234"/>
      <c r="AI3" s="234"/>
      <c r="AJ3" s="234"/>
      <c r="AK3" s="234"/>
      <c r="AL3" s="234"/>
      <c r="AM3" s="234"/>
      <c r="AN3" s="234"/>
      <c r="AO3" s="234"/>
      <c r="AP3" s="234"/>
      <c r="AQ3" s="246">
        <f>SUM(Z1,Z3,Z5)</f>
        <v>0</v>
      </c>
      <c r="AR3" s="246"/>
      <c r="AS3" s="227"/>
      <c r="AT3" s="227"/>
      <c r="AU3" s="227"/>
      <c r="AV3" s="227"/>
      <c r="AW3" s="227"/>
      <c r="AX3" s="227"/>
      <c r="AY3" s="227"/>
      <c r="AZ3" s="228"/>
    </row>
    <row r="4" spans="1:52" ht="12" hidden="1" customHeight="1" outlineLevel="1" x14ac:dyDescent="0.25">
      <c r="A4" s="218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/>
      <c r="M4" s="220"/>
      <c r="N4" s="235" t="s">
        <v>34</v>
      </c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48">
        <f t="shared" si="0"/>
        <v>0</v>
      </c>
      <c r="AA4" s="248"/>
      <c r="AB4" s="241"/>
      <c r="AC4" s="241"/>
      <c r="AD4" s="241"/>
      <c r="AE4" s="241"/>
      <c r="AF4" s="241"/>
      <c r="AG4" s="244" t="s">
        <v>38</v>
      </c>
      <c r="AH4" s="234"/>
      <c r="AI4" s="234"/>
      <c r="AJ4" s="234"/>
      <c r="AK4" s="234"/>
      <c r="AL4" s="234"/>
      <c r="AM4" s="234"/>
      <c r="AN4" s="234"/>
      <c r="AO4" s="234"/>
      <c r="AP4" s="234"/>
      <c r="AQ4" s="250">
        <f>SUM(Z2,Z4,Z6)</f>
        <v>0</v>
      </c>
      <c r="AR4" s="250"/>
      <c r="AS4" s="227"/>
      <c r="AT4" s="227"/>
      <c r="AU4" s="227"/>
      <c r="AV4" s="227"/>
      <c r="AW4" s="227"/>
      <c r="AX4" s="227"/>
      <c r="AY4" s="227"/>
      <c r="AZ4" s="228"/>
    </row>
    <row r="5" spans="1:52" ht="12" hidden="1" customHeight="1" outlineLevel="1" x14ac:dyDescent="0.25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20"/>
      <c r="M5" s="220"/>
      <c r="N5" s="236" t="s">
        <v>35</v>
      </c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49">
        <f t="shared" si="0"/>
        <v>0</v>
      </c>
      <c r="AA5" s="249"/>
      <c r="AB5" s="241"/>
      <c r="AC5" s="241"/>
      <c r="AD5" s="241"/>
      <c r="AE5" s="241"/>
      <c r="AF5" s="241"/>
      <c r="AG5" s="48"/>
      <c r="AH5" s="48"/>
      <c r="AI5" s="49"/>
      <c r="AJ5" s="49"/>
      <c r="AK5" s="49"/>
      <c r="AL5" s="41"/>
      <c r="AM5" s="41"/>
      <c r="AN5" s="41"/>
      <c r="AO5" s="41"/>
      <c r="AP5" s="41"/>
      <c r="AQ5" s="41"/>
      <c r="AR5" s="41"/>
      <c r="AS5" s="227"/>
      <c r="AT5" s="227"/>
      <c r="AU5" s="227"/>
      <c r="AV5" s="227"/>
      <c r="AW5" s="227"/>
      <c r="AX5" s="227"/>
      <c r="AY5" s="227"/>
      <c r="AZ5" s="228"/>
    </row>
    <row r="6" spans="1:52" ht="12" hidden="1" customHeight="1" outlineLevel="1" x14ac:dyDescent="0.25">
      <c r="A6" s="221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3"/>
      <c r="M6" s="223"/>
      <c r="N6" s="237" t="s">
        <v>36</v>
      </c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51">
        <f t="shared" si="0"/>
        <v>0</v>
      </c>
      <c r="AA6" s="251"/>
      <c r="AB6" s="242"/>
      <c r="AC6" s="242"/>
      <c r="AD6" s="242"/>
      <c r="AE6" s="242"/>
      <c r="AF6" s="242"/>
      <c r="AG6" s="50"/>
      <c r="AH6" s="50"/>
      <c r="AI6" s="51"/>
      <c r="AJ6" s="51"/>
      <c r="AK6" s="51"/>
      <c r="AL6" s="41"/>
      <c r="AM6" s="41"/>
      <c r="AN6" s="41"/>
      <c r="AO6" s="41"/>
      <c r="AP6" s="41"/>
      <c r="AQ6" s="41"/>
      <c r="AR6" s="41"/>
      <c r="AS6" s="229"/>
      <c r="AT6" s="229"/>
      <c r="AU6" s="229"/>
      <c r="AV6" s="229"/>
      <c r="AW6" s="229"/>
      <c r="AX6" s="229"/>
      <c r="AY6" s="229"/>
      <c r="AZ6" s="230"/>
    </row>
    <row r="7" spans="1:52" ht="12" hidden="1" customHeight="1" outlineLevel="2" x14ac:dyDescent="0.25">
      <c r="A7" s="37" t="s">
        <v>25</v>
      </c>
      <c r="B7" s="42"/>
      <c r="C7" s="16" t="str">
        <f t="shared" ref="C7:AH7" si="1">IF(AND(SUM(C$17:C$519)&gt;0,MID(C$15,6,1)="3"),SUM(C$17:C$519),"")</f>
        <v/>
      </c>
      <c r="D7" s="16" t="str">
        <f t="shared" si="1"/>
        <v/>
      </c>
      <c r="E7" s="16" t="str">
        <f t="shared" si="1"/>
        <v/>
      </c>
      <c r="F7" s="16" t="str">
        <f t="shared" si="1"/>
        <v/>
      </c>
      <c r="G7" s="16" t="str">
        <f t="shared" si="1"/>
        <v/>
      </c>
      <c r="H7" s="16" t="str">
        <f t="shared" si="1"/>
        <v/>
      </c>
      <c r="I7" s="16" t="str">
        <f t="shared" si="1"/>
        <v/>
      </c>
      <c r="J7" s="16" t="str">
        <f t="shared" si="1"/>
        <v/>
      </c>
      <c r="K7" s="16" t="str">
        <f t="shared" si="1"/>
        <v/>
      </c>
      <c r="L7" s="16" t="str">
        <f t="shared" si="1"/>
        <v/>
      </c>
      <c r="M7" s="16" t="str">
        <f t="shared" si="1"/>
        <v/>
      </c>
      <c r="N7" s="16" t="str">
        <f t="shared" si="1"/>
        <v/>
      </c>
      <c r="O7" s="16" t="str">
        <f t="shared" si="1"/>
        <v/>
      </c>
      <c r="P7" s="16" t="str">
        <f t="shared" si="1"/>
        <v/>
      </c>
      <c r="Q7" s="16" t="str">
        <f t="shared" si="1"/>
        <v/>
      </c>
      <c r="R7" s="16" t="str">
        <f t="shared" si="1"/>
        <v/>
      </c>
      <c r="S7" s="16" t="str">
        <f t="shared" si="1"/>
        <v/>
      </c>
      <c r="T7" s="16" t="str">
        <f t="shared" si="1"/>
        <v/>
      </c>
      <c r="U7" s="16" t="str">
        <f t="shared" si="1"/>
        <v/>
      </c>
      <c r="V7" s="16" t="str">
        <f t="shared" si="1"/>
        <v/>
      </c>
      <c r="W7" s="16" t="str">
        <f t="shared" si="1"/>
        <v/>
      </c>
      <c r="X7" s="16" t="str">
        <f t="shared" si="1"/>
        <v/>
      </c>
      <c r="Y7" s="16" t="str">
        <f t="shared" si="1"/>
        <v/>
      </c>
      <c r="Z7" s="16" t="str">
        <f t="shared" si="1"/>
        <v/>
      </c>
      <c r="AA7" s="16" t="str">
        <f t="shared" si="1"/>
        <v/>
      </c>
      <c r="AB7" s="16" t="str">
        <f t="shared" si="1"/>
        <v/>
      </c>
      <c r="AC7" s="16" t="str">
        <f t="shared" si="1"/>
        <v/>
      </c>
      <c r="AD7" s="16" t="str">
        <f t="shared" si="1"/>
        <v/>
      </c>
      <c r="AE7" s="16" t="str">
        <f t="shared" si="1"/>
        <v/>
      </c>
      <c r="AF7" s="16" t="str">
        <f t="shared" si="1"/>
        <v/>
      </c>
      <c r="AG7" s="16" t="str">
        <f t="shared" si="1"/>
        <v/>
      </c>
      <c r="AH7" s="16" t="str">
        <f t="shared" si="1"/>
        <v/>
      </c>
      <c r="AI7" s="16" t="str">
        <f t="shared" ref="AI7:AZ7" si="2">IF(AND(SUM(AI$17:AI$519)&gt;0,MID(AI$15,6,1)="3"),SUM(AI$17:AI$519),"")</f>
        <v/>
      </c>
      <c r="AJ7" s="16" t="str">
        <f t="shared" si="2"/>
        <v/>
      </c>
      <c r="AK7" s="16" t="str">
        <f t="shared" si="2"/>
        <v/>
      </c>
      <c r="AL7" s="16" t="str">
        <f t="shared" si="2"/>
        <v/>
      </c>
      <c r="AM7" s="16" t="str">
        <f t="shared" si="2"/>
        <v/>
      </c>
      <c r="AN7" s="16" t="str">
        <f t="shared" si="2"/>
        <v/>
      </c>
      <c r="AO7" s="16" t="str">
        <f t="shared" si="2"/>
        <v/>
      </c>
      <c r="AP7" s="16" t="str">
        <f t="shared" si="2"/>
        <v/>
      </c>
      <c r="AQ7" s="16" t="str">
        <f t="shared" si="2"/>
        <v/>
      </c>
      <c r="AR7" s="16" t="str">
        <f t="shared" si="2"/>
        <v/>
      </c>
      <c r="AS7" s="16" t="str">
        <f t="shared" si="2"/>
        <v/>
      </c>
      <c r="AT7" s="16" t="str">
        <f t="shared" si="2"/>
        <v/>
      </c>
      <c r="AU7" s="16" t="str">
        <f t="shared" si="2"/>
        <v/>
      </c>
      <c r="AV7" s="16" t="str">
        <f t="shared" si="2"/>
        <v/>
      </c>
      <c r="AW7" s="16" t="str">
        <f t="shared" si="2"/>
        <v/>
      </c>
      <c r="AX7" s="16" t="str">
        <f t="shared" si="2"/>
        <v/>
      </c>
      <c r="AY7" s="16" t="str">
        <f t="shared" si="2"/>
        <v/>
      </c>
      <c r="AZ7" s="30" t="str">
        <f t="shared" si="2"/>
        <v/>
      </c>
    </row>
    <row r="8" spans="1:52" ht="12" hidden="1" customHeight="1" outlineLevel="2" x14ac:dyDescent="0.25">
      <c r="A8" s="37" t="s">
        <v>26</v>
      </c>
      <c r="B8" s="42"/>
      <c r="C8" s="16" t="str">
        <f t="shared" ref="C8:AH8" si="3">IF(AND(COUNT(C$17:C$519)&gt;0,MID(C$15,6,1)="3"),COUNT(C$17:C$519),"")</f>
        <v/>
      </c>
      <c r="D8" s="16" t="str">
        <f t="shared" si="3"/>
        <v/>
      </c>
      <c r="E8" s="16" t="str">
        <f t="shared" si="3"/>
        <v/>
      </c>
      <c r="F8" s="16" t="str">
        <f t="shared" si="3"/>
        <v/>
      </c>
      <c r="G8" s="16" t="str">
        <f t="shared" si="3"/>
        <v/>
      </c>
      <c r="H8" s="16" t="str">
        <f t="shared" si="3"/>
        <v/>
      </c>
      <c r="I8" s="16" t="str">
        <f t="shared" si="3"/>
        <v/>
      </c>
      <c r="J8" s="16" t="str">
        <f t="shared" si="3"/>
        <v/>
      </c>
      <c r="K8" s="16" t="str">
        <f t="shared" si="3"/>
        <v/>
      </c>
      <c r="L8" s="16" t="str">
        <f t="shared" si="3"/>
        <v/>
      </c>
      <c r="M8" s="16" t="str">
        <f t="shared" si="3"/>
        <v/>
      </c>
      <c r="N8" s="16" t="str">
        <f t="shared" si="3"/>
        <v/>
      </c>
      <c r="O8" s="16" t="str">
        <f t="shared" si="3"/>
        <v/>
      </c>
      <c r="P8" s="16" t="str">
        <f t="shared" si="3"/>
        <v/>
      </c>
      <c r="Q8" s="16" t="str">
        <f t="shared" si="3"/>
        <v/>
      </c>
      <c r="R8" s="16" t="str">
        <f t="shared" si="3"/>
        <v/>
      </c>
      <c r="S8" s="16" t="str">
        <f t="shared" si="3"/>
        <v/>
      </c>
      <c r="T8" s="16" t="str">
        <f t="shared" si="3"/>
        <v/>
      </c>
      <c r="U8" s="16" t="str">
        <f t="shared" si="3"/>
        <v/>
      </c>
      <c r="V8" s="16" t="str">
        <f t="shared" si="3"/>
        <v/>
      </c>
      <c r="W8" s="16" t="str">
        <f t="shared" si="3"/>
        <v/>
      </c>
      <c r="X8" s="16" t="str">
        <f t="shared" si="3"/>
        <v/>
      </c>
      <c r="Y8" s="16" t="str">
        <f t="shared" si="3"/>
        <v/>
      </c>
      <c r="Z8" s="16" t="str">
        <f t="shared" si="3"/>
        <v/>
      </c>
      <c r="AA8" s="16" t="str">
        <f t="shared" si="3"/>
        <v/>
      </c>
      <c r="AB8" s="16" t="str">
        <f t="shared" si="3"/>
        <v/>
      </c>
      <c r="AC8" s="16" t="str">
        <f t="shared" si="3"/>
        <v/>
      </c>
      <c r="AD8" s="16" t="str">
        <f t="shared" si="3"/>
        <v/>
      </c>
      <c r="AE8" s="16" t="str">
        <f t="shared" si="3"/>
        <v/>
      </c>
      <c r="AF8" s="16" t="str">
        <f t="shared" si="3"/>
        <v/>
      </c>
      <c r="AG8" s="16" t="str">
        <f t="shared" si="3"/>
        <v/>
      </c>
      <c r="AH8" s="16" t="str">
        <f t="shared" si="3"/>
        <v/>
      </c>
      <c r="AI8" s="16" t="str">
        <f t="shared" ref="AI8:AZ8" si="4">IF(AND(COUNT(AI$17:AI$519)&gt;0,MID(AI$15,6,1)="3"),COUNT(AI$17:AI$519),"")</f>
        <v/>
      </c>
      <c r="AJ8" s="16" t="str">
        <f t="shared" si="4"/>
        <v/>
      </c>
      <c r="AK8" s="16" t="str">
        <f t="shared" si="4"/>
        <v/>
      </c>
      <c r="AL8" s="16" t="str">
        <f t="shared" si="4"/>
        <v/>
      </c>
      <c r="AM8" s="16" t="str">
        <f t="shared" si="4"/>
        <v/>
      </c>
      <c r="AN8" s="16" t="str">
        <f t="shared" si="4"/>
        <v/>
      </c>
      <c r="AO8" s="16" t="str">
        <f t="shared" si="4"/>
        <v/>
      </c>
      <c r="AP8" s="16" t="str">
        <f t="shared" si="4"/>
        <v/>
      </c>
      <c r="AQ8" s="16" t="str">
        <f t="shared" si="4"/>
        <v/>
      </c>
      <c r="AR8" s="16" t="str">
        <f t="shared" si="4"/>
        <v/>
      </c>
      <c r="AS8" s="16" t="str">
        <f t="shared" si="4"/>
        <v/>
      </c>
      <c r="AT8" s="16" t="str">
        <f t="shared" si="4"/>
        <v/>
      </c>
      <c r="AU8" s="16" t="str">
        <f t="shared" si="4"/>
        <v/>
      </c>
      <c r="AV8" s="16" t="str">
        <f t="shared" si="4"/>
        <v/>
      </c>
      <c r="AW8" s="16" t="str">
        <f t="shared" si="4"/>
        <v/>
      </c>
      <c r="AX8" s="16" t="str">
        <f t="shared" si="4"/>
        <v/>
      </c>
      <c r="AY8" s="16" t="str">
        <f t="shared" si="4"/>
        <v/>
      </c>
      <c r="AZ8" s="30" t="str">
        <f t="shared" si="4"/>
        <v/>
      </c>
    </row>
    <row r="9" spans="1:52" ht="12" hidden="1" customHeight="1" outlineLevel="2" x14ac:dyDescent="0.25">
      <c r="A9" s="38" t="s">
        <v>27</v>
      </c>
      <c r="B9" s="43"/>
      <c r="C9" s="17" t="str">
        <f t="shared" ref="C9:AH9" si="5">IF(AND(SUM(C$17:C$519)&gt;0,MID(C$15,6,1)="2"),SUM(C$17:C$519),"")</f>
        <v/>
      </c>
      <c r="D9" s="17" t="str">
        <f t="shared" si="5"/>
        <v/>
      </c>
      <c r="E9" s="17" t="str">
        <f t="shared" si="5"/>
        <v/>
      </c>
      <c r="F9" s="17" t="str">
        <f t="shared" si="5"/>
        <v/>
      </c>
      <c r="G9" s="17" t="str">
        <f t="shared" si="5"/>
        <v/>
      </c>
      <c r="H9" s="17" t="str">
        <f t="shared" si="5"/>
        <v/>
      </c>
      <c r="I9" s="17" t="str">
        <f t="shared" si="5"/>
        <v/>
      </c>
      <c r="J9" s="17" t="str">
        <f t="shared" si="5"/>
        <v/>
      </c>
      <c r="K9" s="17" t="str">
        <f t="shared" si="5"/>
        <v/>
      </c>
      <c r="L9" s="17" t="str">
        <f t="shared" si="5"/>
        <v/>
      </c>
      <c r="M9" s="17" t="str">
        <f t="shared" si="5"/>
        <v/>
      </c>
      <c r="N9" s="17" t="str">
        <f t="shared" si="5"/>
        <v/>
      </c>
      <c r="O9" s="17" t="str">
        <f t="shared" si="5"/>
        <v/>
      </c>
      <c r="P9" s="17" t="str">
        <f t="shared" si="5"/>
        <v/>
      </c>
      <c r="Q9" s="17" t="str">
        <f t="shared" si="5"/>
        <v/>
      </c>
      <c r="R9" s="17" t="str">
        <f t="shared" si="5"/>
        <v/>
      </c>
      <c r="S9" s="17" t="str">
        <f t="shared" si="5"/>
        <v/>
      </c>
      <c r="T9" s="17" t="str">
        <f t="shared" si="5"/>
        <v/>
      </c>
      <c r="U9" s="17" t="str">
        <f t="shared" si="5"/>
        <v/>
      </c>
      <c r="V9" s="17" t="str">
        <f t="shared" si="5"/>
        <v/>
      </c>
      <c r="W9" s="17" t="str">
        <f t="shared" si="5"/>
        <v/>
      </c>
      <c r="X9" s="17" t="str">
        <f t="shared" si="5"/>
        <v/>
      </c>
      <c r="Y9" s="17" t="str">
        <f t="shared" si="5"/>
        <v/>
      </c>
      <c r="Z9" s="17" t="str">
        <f t="shared" si="5"/>
        <v/>
      </c>
      <c r="AA9" s="17" t="str">
        <f t="shared" si="5"/>
        <v/>
      </c>
      <c r="AB9" s="17" t="str">
        <f t="shared" si="5"/>
        <v/>
      </c>
      <c r="AC9" s="17" t="str">
        <f t="shared" si="5"/>
        <v/>
      </c>
      <c r="AD9" s="17" t="str">
        <f t="shared" si="5"/>
        <v/>
      </c>
      <c r="AE9" s="17" t="str">
        <f t="shared" si="5"/>
        <v/>
      </c>
      <c r="AF9" s="17" t="str">
        <f t="shared" si="5"/>
        <v/>
      </c>
      <c r="AG9" s="17" t="str">
        <f t="shared" si="5"/>
        <v/>
      </c>
      <c r="AH9" s="17" t="str">
        <f t="shared" si="5"/>
        <v/>
      </c>
      <c r="AI9" s="17" t="str">
        <f t="shared" ref="AI9:AZ9" si="6">IF(AND(SUM(AI$17:AI$519)&gt;0,MID(AI$15,6,1)="2"),SUM(AI$17:AI$519),"")</f>
        <v/>
      </c>
      <c r="AJ9" s="17" t="str">
        <f t="shared" si="6"/>
        <v/>
      </c>
      <c r="AK9" s="17" t="str">
        <f t="shared" si="6"/>
        <v/>
      </c>
      <c r="AL9" s="17" t="str">
        <f t="shared" si="6"/>
        <v/>
      </c>
      <c r="AM9" s="17" t="str">
        <f t="shared" si="6"/>
        <v/>
      </c>
      <c r="AN9" s="17" t="str">
        <f t="shared" si="6"/>
        <v/>
      </c>
      <c r="AO9" s="17" t="str">
        <f t="shared" si="6"/>
        <v/>
      </c>
      <c r="AP9" s="17" t="str">
        <f t="shared" si="6"/>
        <v/>
      </c>
      <c r="AQ9" s="17" t="str">
        <f t="shared" si="6"/>
        <v/>
      </c>
      <c r="AR9" s="17" t="str">
        <f t="shared" si="6"/>
        <v/>
      </c>
      <c r="AS9" s="17" t="str">
        <f t="shared" si="6"/>
        <v/>
      </c>
      <c r="AT9" s="17" t="str">
        <f t="shared" si="6"/>
        <v/>
      </c>
      <c r="AU9" s="17" t="str">
        <f t="shared" si="6"/>
        <v/>
      </c>
      <c r="AV9" s="17" t="str">
        <f t="shared" si="6"/>
        <v/>
      </c>
      <c r="AW9" s="17" t="str">
        <f t="shared" si="6"/>
        <v/>
      </c>
      <c r="AX9" s="17" t="str">
        <f t="shared" si="6"/>
        <v/>
      </c>
      <c r="AY9" s="17" t="str">
        <f t="shared" si="6"/>
        <v/>
      </c>
      <c r="AZ9" s="31" t="str">
        <f t="shared" si="6"/>
        <v/>
      </c>
    </row>
    <row r="10" spans="1:52" ht="12" hidden="1" customHeight="1" outlineLevel="2" x14ac:dyDescent="0.25">
      <c r="A10" s="38" t="s">
        <v>28</v>
      </c>
      <c r="B10" s="43"/>
      <c r="C10" s="17" t="str">
        <f t="shared" ref="C10:AH10" si="7">IF(AND(COUNT(C$17:C$519)&gt;0,MID(C$15,6,1)="2"),COUNT(C$17:C$519),"")</f>
        <v/>
      </c>
      <c r="D10" s="17" t="str">
        <f t="shared" si="7"/>
        <v/>
      </c>
      <c r="E10" s="17" t="str">
        <f t="shared" si="7"/>
        <v/>
      </c>
      <c r="F10" s="17" t="str">
        <f t="shared" si="7"/>
        <v/>
      </c>
      <c r="G10" s="17" t="str">
        <f t="shared" si="7"/>
        <v/>
      </c>
      <c r="H10" s="17" t="str">
        <f t="shared" si="7"/>
        <v/>
      </c>
      <c r="I10" s="17" t="str">
        <f t="shared" si="7"/>
        <v/>
      </c>
      <c r="J10" s="17" t="str">
        <f t="shared" si="7"/>
        <v/>
      </c>
      <c r="K10" s="17" t="str">
        <f t="shared" si="7"/>
        <v/>
      </c>
      <c r="L10" s="17" t="str">
        <f t="shared" si="7"/>
        <v/>
      </c>
      <c r="M10" s="17" t="str">
        <f t="shared" si="7"/>
        <v/>
      </c>
      <c r="N10" s="17" t="str">
        <f t="shared" si="7"/>
        <v/>
      </c>
      <c r="O10" s="17" t="str">
        <f t="shared" si="7"/>
        <v/>
      </c>
      <c r="P10" s="17" t="str">
        <f t="shared" si="7"/>
        <v/>
      </c>
      <c r="Q10" s="17" t="str">
        <f t="shared" si="7"/>
        <v/>
      </c>
      <c r="R10" s="17" t="str">
        <f t="shared" si="7"/>
        <v/>
      </c>
      <c r="S10" s="17" t="str">
        <f t="shared" si="7"/>
        <v/>
      </c>
      <c r="T10" s="17" t="str">
        <f t="shared" si="7"/>
        <v/>
      </c>
      <c r="U10" s="17" t="str">
        <f t="shared" si="7"/>
        <v/>
      </c>
      <c r="V10" s="17" t="str">
        <f t="shared" si="7"/>
        <v/>
      </c>
      <c r="W10" s="17" t="str">
        <f t="shared" si="7"/>
        <v/>
      </c>
      <c r="X10" s="17" t="str">
        <f t="shared" si="7"/>
        <v/>
      </c>
      <c r="Y10" s="17" t="str">
        <f t="shared" si="7"/>
        <v/>
      </c>
      <c r="Z10" s="17" t="str">
        <f t="shared" si="7"/>
        <v/>
      </c>
      <c r="AA10" s="17" t="str">
        <f t="shared" si="7"/>
        <v/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17" t="str">
        <f t="shared" si="7"/>
        <v/>
      </c>
      <c r="AF10" s="17" t="str">
        <f t="shared" si="7"/>
        <v/>
      </c>
      <c r="AG10" s="17" t="str">
        <f t="shared" si="7"/>
        <v/>
      </c>
      <c r="AH10" s="17" t="str">
        <f t="shared" si="7"/>
        <v/>
      </c>
      <c r="AI10" s="17" t="str">
        <f t="shared" ref="AI10:AZ10" si="8">IF(AND(COUNT(AI$17:AI$519)&gt;0,MID(AI$15,6,1)="2"),COUNT(AI$17:AI$519),"")</f>
        <v/>
      </c>
      <c r="AJ10" s="17" t="str">
        <f t="shared" si="8"/>
        <v/>
      </c>
      <c r="AK10" s="17" t="str">
        <f t="shared" si="8"/>
        <v/>
      </c>
      <c r="AL10" s="17" t="str">
        <f t="shared" si="8"/>
        <v/>
      </c>
      <c r="AM10" s="17" t="str">
        <f t="shared" si="8"/>
        <v/>
      </c>
      <c r="AN10" s="17" t="str">
        <f t="shared" si="8"/>
        <v/>
      </c>
      <c r="AO10" s="17" t="str">
        <f t="shared" si="8"/>
        <v/>
      </c>
      <c r="AP10" s="17" t="str">
        <f t="shared" si="8"/>
        <v/>
      </c>
      <c r="AQ10" s="17" t="str">
        <f t="shared" si="8"/>
        <v/>
      </c>
      <c r="AR10" s="17" t="str">
        <f t="shared" si="8"/>
        <v/>
      </c>
      <c r="AS10" s="17" t="str">
        <f t="shared" si="8"/>
        <v/>
      </c>
      <c r="AT10" s="17" t="str">
        <f t="shared" si="8"/>
        <v/>
      </c>
      <c r="AU10" s="17" t="str">
        <f t="shared" si="8"/>
        <v/>
      </c>
      <c r="AV10" s="17" t="str">
        <f t="shared" si="8"/>
        <v/>
      </c>
      <c r="AW10" s="17" t="str">
        <f t="shared" si="8"/>
        <v/>
      </c>
      <c r="AX10" s="17" t="str">
        <f t="shared" si="8"/>
        <v/>
      </c>
      <c r="AY10" s="17" t="str">
        <f t="shared" si="8"/>
        <v/>
      </c>
      <c r="AZ10" s="31" t="str">
        <f t="shared" si="8"/>
        <v/>
      </c>
    </row>
    <row r="11" spans="1:52" ht="12" hidden="1" customHeight="1" outlineLevel="2" x14ac:dyDescent="0.25">
      <c r="A11" s="39" t="s">
        <v>29</v>
      </c>
      <c r="B11" s="18" t="str">
        <f t="shared" ref="B11:AZ11" si="9">IF(AND(SUM(B$17:B$519)&gt;0,OR(MID(B$15,5,2)="20",MID(B$15,6,1)="5")),SUM(B$17:B$519),"")</f>
        <v/>
      </c>
      <c r="C11" s="18" t="str">
        <f t="shared" si="9"/>
        <v/>
      </c>
      <c r="D11" s="18" t="str">
        <f>IF(AND(SUM(D$17:D$519)&gt;0,OR(MID(D$15,5,2)="20",MID(D$15,6,1)="5")),SUM(D$17:D$519),"")</f>
        <v/>
      </c>
      <c r="E11" s="18" t="str">
        <f t="shared" si="9"/>
        <v/>
      </c>
      <c r="F11" s="18" t="str">
        <f t="shared" si="9"/>
        <v/>
      </c>
      <c r="G11" s="18" t="str">
        <f t="shared" si="9"/>
        <v/>
      </c>
      <c r="H11" s="18" t="str">
        <f t="shared" si="9"/>
        <v/>
      </c>
      <c r="I11" s="18" t="str">
        <f t="shared" si="9"/>
        <v/>
      </c>
      <c r="J11" s="18" t="str">
        <f t="shared" si="9"/>
        <v/>
      </c>
      <c r="K11" s="18" t="str">
        <f t="shared" si="9"/>
        <v/>
      </c>
      <c r="L11" s="18" t="str">
        <f t="shared" si="9"/>
        <v/>
      </c>
      <c r="M11" s="18" t="str">
        <f t="shared" si="9"/>
        <v/>
      </c>
      <c r="N11" s="18" t="str">
        <f t="shared" si="9"/>
        <v/>
      </c>
      <c r="O11" s="18" t="str">
        <f t="shared" si="9"/>
        <v/>
      </c>
      <c r="P11" s="18" t="str">
        <f t="shared" si="9"/>
        <v/>
      </c>
      <c r="Q11" s="18" t="str">
        <f t="shared" si="9"/>
        <v/>
      </c>
      <c r="R11" s="18" t="str">
        <f t="shared" si="9"/>
        <v/>
      </c>
      <c r="S11" s="18" t="str">
        <f t="shared" si="9"/>
        <v/>
      </c>
      <c r="T11" s="18" t="str">
        <f t="shared" si="9"/>
        <v/>
      </c>
      <c r="U11" s="18" t="str">
        <f t="shared" si="9"/>
        <v/>
      </c>
      <c r="V11" s="18" t="str">
        <f t="shared" si="9"/>
        <v/>
      </c>
      <c r="W11" s="18" t="str">
        <f t="shared" si="9"/>
        <v/>
      </c>
      <c r="X11" s="18" t="str">
        <f t="shared" si="9"/>
        <v/>
      </c>
      <c r="Y11" s="18" t="str">
        <f t="shared" si="9"/>
        <v/>
      </c>
      <c r="Z11" s="18" t="str">
        <f t="shared" si="9"/>
        <v/>
      </c>
      <c r="AA11" s="18" t="str">
        <f t="shared" si="9"/>
        <v/>
      </c>
      <c r="AB11" s="18" t="str">
        <f t="shared" si="9"/>
        <v/>
      </c>
      <c r="AC11" s="18" t="str">
        <f t="shared" si="9"/>
        <v/>
      </c>
      <c r="AD11" s="18" t="str">
        <f t="shared" si="9"/>
        <v/>
      </c>
      <c r="AE11" s="18" t="str">
        <f t="shared" si="9"/>
        <v/>
      </c>
      <c r="AF11" s="18" t="str">
        <f t="shared" si="9"/>
        <v/>
      </c>
      <c r="AG11" s="18" t="str">
        <f t="shared" si="9"/>
        <v/>
      </c>
      <c r="AH11" s="18" t="str">
        <f t="shared" si="9"/>
        <v/>
      </c>
      <c r="AI11" s="18" t="str">
        <f t="shared" si="9"/>
        <v/>
      </c>
      <c r="AJ11" s="18" t="str">
        <f t="shared" si="9"/>
        <v/>
      </c>
      <c r="AK11" s="18" t="str">
        <f t="shared" si="9"/>
        <v/>
      </c>
      <c r="AL11" s="18" t="str">
        <f t="shared" si="9"/>
        <v/>
      </c>
      <c r="AM11" s="18" t="str">
        <f t="shared" si="9"/>
        <v/>
      </c>
      <c r="AN11" s="18" t="str">
        <f t="shared" si="9"/>
        <v/>
      </c>
      <c r="AO11" s="18" t="str">
        <f t="shared" si="9"/>
        <v/>
      </c>
      <c r="AP11" s="18" t="str">
        <f t="shared" si="9"/>
        <v/>
      </c>
      <c r="AQ11" s="18" t="str">
        <f t="shared" si="9"/>
        <v/>
      </c>
      <c r="AR11" s="18" t="str">
        <f t="shared" si="9"/>
        <v/>
      </c>
      <c r="AS11" s="18" t="str">
        <f t="shared" si="9"/>
        <v/>
      </c>
      <c r="AT11" s="18" t="str">
        <f t="shared" si="9"/>
        <v/>
      </c>
      <c r="AU11" s="18" t="str">
        <f t="shared" si="9"/>
        <v/>
      </c>
      <c r="AV11" s="18" t="str">
        <f t="shared" si="9"/>
        <v/>
      </c>
      <c r="AW11" s="18" t="str">
        <f t="shared" si="9"/>
        <v/>
      </c>
      <c r="AX11" s="18" t="str">
        <f t="shared" si="9"/>
        <v/>
      </c>
      <c r="AY11" s="18" t="str">
        <f t="shared" si="9"/>
        <v/>
      </c>
      <c r="AZ11" s="18" t="str">
        <f t="shared" si="9"/>
        <v/>
      </c>
    </row>
    <row r="12" spans="1:52" ht="12" hidden="1" customHeight="1" outlineLevel="2" x14ac:dyDescent="0.25">
      <c r="A12" s="40" t="s">
        <v>30</v>
      </c>
      <c r="B12" s="19" t="str">
        <f t="shared" ref="B12:AZ12" si="10">IF(AND(COUNT(B$17:B$519)&gt;0,OR(MID(B$15,5,2)="20",MID(B$15,6,1)="5")),COUNT(B$17:B$519),"")</f>
        <v/>
      </c>
      <c r="C12" s="19" t="str">
        <f t="shared" si="10"/>
        <v/>
      </c>
      <c r="D12" s="19" t="str">
        <f>IF(AND(COUNT(D$17:D$519)&gt;0,OR(MID(D$15,5,2)="20",MID(D$15,6,1)="5")),COUNT(D$17:D$519),"")</f>
        <v/>
      </c>
      <c r="E12" s="19" t="str">
        <f t="shared" si="10"/>
        <v/>
      </c>
      <c r="F12" s="19" t="str">
        <f t="shared" si="10"/>
        <v/>
      </c>
      <c r="G12" s="19" t="str">
        <f t="shared" si="10"/>
        <v/>
      </c>
      <c r="H12" s="19" t="str">
        <f t="shared" si="10"/>
        <v/>
      </c>
      <c r="I12" s="19" t="str">
        <f t="shared" si="10"/>
        <v/>
      </c>
      <c r="J12" s="19" t="str">
        <f t="shared" si="10"/>
        <v/>
      </c>
      <c r="K12" s="19" t="str">
        <f t="shared" si="10"/>
        <v/>
      </c>
      <c r="L12" s="19" t="str">
        <f t="shared" si="10"/>
        <v/>
      </c>
      <c r="M12" s="19" t="str">
        <f t="shared" si="10"/>
        <v/>
      </c>
      <c r="N12" s="19" t="str">
        <f t="shared" si="10"/>
        <v/>
      </c>
      <c r="O12" s="19" t="str">
        <f t="shared" si="10"/>
        <v/>
      </c>
      <c r="P12" s="19" t="str">
        <f t="shared" si="10"/>
        <v/>
      </c>
      <c r="Q12" s="19" t="str">
        <f t="shared" si="10"/>
        <v/>
      </c>
      <c r="R12" s="19" t="str">
        <f t="shared" si="10"/>
        <v/>
      </c>
      <c r="S12" s="19" t="str">
        <f t="shared" si="10"/>
        <v/>
      </c>
      <c r="T12" s="19" t="str">
        <f t="shared" si="10"/>
        <v/>
      </c>
      <c r="U12" s="19" t="str">
        <f t="shared" si="10"/>
        <v/>
      </c>
      <c r="V12" s="19" t="str">
        <f t="shared" si="10"/>
        <v/>
      </c>
      <c r="W12" s="19" t="str">
        <f t="shared" si="10"/>
        <v/>
      </c>
      <c r="X12" s="19" t="str">
        <f t="shared" si="10"/>
        <v/>
      </c>
      <c r="Y12" s="19" t="str">
        <f t="shared" si="10"/>
        <v/>
      </c>
      <c r="Z12" s="19" t="str">
        <f t="shared" si="10"/>
        <v/>
      </c>
      <c r="AA12" s="19" t="str">
        <f t="shared" si="10"/>
        <v/>
      </c>
      <c r="AB12" s="19" t="str">
        <f t="shared" si="10"/>
        <v/>
      </c>
      <c r="AC12" s="19" t="str">
        <f t="shared" si="10"/>
        <v/>
      </c>
      <c r="AD12" s="19" t="str">
        <f t="shared" si="10"/>
        <v/>
      </c>
      <c r="AE12" s="19" t="str">
        <f t="shared" si="10"/>
        <v/>
      </c>
      <c r="AF12" s="19" t="str">
        <f t="shared" si="10"/>
        <v/>
      </c>
      <c r="AG12" s="19" t="str">
        <f t="shared" si="10"/>
        <v/>
      </c>
      <c r="AH12" s="19" t="str">
        <f t="shared" si="10"/>
        <v/>
      </c>
      <c r="AI12" s="19" t="str">
        <f t="shared" si="10"/>
        <v/>
      </c>
      <c r="AJ12" s="19" t="str">
        <f t="shared" si="10"/>
        <v/>
      </c>
      <c r="AK12" s="19" t="str">
        <f t="shared" si="10"/>
        <v/>
      </c>
      <c r="AL12" s="19" t="str">
        <f t="shared" si="10"/>
        <v/>
      </c>
      <c r="AM12" s="19" t="str">
        <f t="shared" si="10"/>
        <v/>
      </c>
      <c r="AN12" s="19" t="str">
        <f t="shared" si="10"/>
        <v/>
      </c>
      <c r="AO12" s="19" t="str">
        <f t="shared" si="10"/>
        <v/>
      </c>
      <c r="AP12" s="19" t="str">
        <f t="shared" si="10"/>
        <v/>
      </c>
      <c r="AQ12" s="19" t="str">
        <f t="shared" si="10"/>
        <v/>
      </c>
      <c r="AR12" s="19" t="str">
        <f t="shared" si="10"/>
        <v/>
      </c>
      <c r="AS12" s="19" t="str">
        <f t="shared" si="10"/>
        <v/>
      </c>
      <c r="AT12" s="19" t="str">
        <f t="shared" si="10"/>
        <v/>
      </c>
      <c r="AU12" s="19" t="str">
        <f t="shared" si="10"/>
        <v/>
      </c>
      <c r="AV12" s="19" t="str">
        <f t="shared" si="10"/>
        <v/>
      </c>
      <c r="AW12" s="19" t="str">
        <f t="shared" si="10"/>
        <v/>
      </c>
      <c r="AX12" s="19" t="str">
        <f t="shared" si="10"/>
        <v/>
      </c>
      <c r="AY12" s="19" t="str">
        <f t="shared" si="10"/>
        <v/>
      </c>
      <c r="AZ12" s="19" t="str">
        <f t="shared" si="10"/>
        <v/>
      </c>
    </row>
    <row r="13" spans="1:52" ht="12" hidden="1" customHeight="1" outlineLevel="2" x14ac:dyDescent="0.25">
      <c r="A13" s="65" t="s">
        <v>58</v>
      </c>
      <c r="B13" s="44"/>
      <c r="C13" s="19" t="str">
        <f>IF(AND(COUNT(C$17:C$519)&gt;0,MID(C$15,5,2)="20"),COUNT(C$17:C$519),"")</f>
        <v/>
      </c>
      <c r="D13" s="19" t="str">
        <f t="shared" ref="D13:AZ13" si="11">IF(AND(COUNT(D$17:D$519)&gt;0,MID(D$15,5,2)="20"),COUNT(D$17:D$519),"")</f>
        <v/>
      </c>
      <c r="E13" s="19" t="str">
        <f t="shared" si="11"/>
        <v/>
      </c>
      <c r="F13" s="19" t="str">
        <f t="shared" si="11"/>
        <v/>
      </c>
      <c r="G13" s="19" t="str">
        <f t="shared" si="11"/>
        <v/>
      </c>
      <c r="H13" s="19" t="str">
        <f t="shared" si="11"/>
        <v/>
      </c>
      <c r="I13" s="19" t="str">
        <f t="shared" si="11"/>
        <v/>
      </c>
      <c r="J13" s="19" t="str">
        <f t="shared" si="11"/>
        <v/>
      </c>
      <c r="K13" s="19" t="str">
        <f t="shared" si="11"/>
        <v/>
      </c>
      <c r="L13" s="19" t="str">
        <f t="shared" si="11"/>
        <v/>
      </c>
      <c r="M13" s="19" t="str">
        <f t="shared" si="11"/>
        <v/>
      </c>
      <c r="N13" s="19" t="str">
        <f t="shared" si="11"/>
        <v/>
      </c>
      <c r="O13" s="19" t="str">
        <f t="shared" si="11"/>
        <v/>
      </c>
      <c r="P13" s="19" t="str">
        <f t="shared" si="11"/>
        <v/>
      </c>
      <c r="Q13" s="19" t="str">
        <f t="shared" si="11"/>
        <v/>
      </c>
      <c r="R13" s="19" t="str">
        <f t="shared" si="11"/>
        <v/>
      </c>
      <c r="S13" s="19" t="str">
        <f t="shared" si="11"/>
        <v/>
      </c>
      <c r="T13" s="19" t="str">
        <f t="shared" si="11"/>
        <v/>
      </c>
      <c r="U13" s="19" t="str">
        <f t="shared" si="11"/>
        <v/>
      </c>
      <c r="V13" s="19" t="str">
        <f t="shared" si="11"/>
        <v/>
      </c>
      <c r="W13" s="19" t="str">
        <f t="shared" si="11"/>
        <v/>
      </c>
      <c r="X13" s="19" t="str">
        <f t="shared" si="11"/>
        <v/>
      </c>
      <c r="Y13" s="19" t="str">
        <f t="shared" si="11"/>
        <v/>
      </c>
      <c r="Z13" s="19" t="str">
        <f t="shared" si="11"/>
        <v/>
      </c>
      <c r="AA13" s="19" t="str">
        <f t="shared" si="11"/>
        <v/>
      </c>
      <c r="AB13" s="19" t="str">
        <f t="shared" si="11"/>
        <v/>
      </c>
      <c r="AC13" s="19" t="str">
        <f t="shared" si="11"/>
        <v/>
      </c>
      <c r="AD13" s="19" t="str">
        <f t="shared" si="11"/>
        <v/>
      </c>
      <c r="AE13" s="19" t="str">
        <f t="shared" si="11"/>
        <v/>
      </c>
      <c r="AF13" s="19" t="str">
        <f t="shared" si="11"/>
        <v/>
      </c>
      <c r="AG13" s="19" t="str">
        <f t="shared" si="11"/>
        <v/>
      </c>
      <c r="AH13" s="19" t="str">
        <f t="shared" si="11"/>
        <v/>
      </c>
      <c r="AI13" s="19" t="str">
        <f t="shared" si="11"/>
        <v/>
      </c>
      <c r="AJ13" s="19" t="str">
        <f t="shared" si="11"/>
        <v/>
      </c>
      <c r="AK13" s="19" t="str">
        <f t="shared" si="11"/>
        <v/>
      </c>
      <c r="AL13" s="19" t="str">
        <f t="shared" si="11"/>
        <v/>
      </c>
      <c r="AM13" s="19" t="str">
        <f t="shared" si="11"/>
        <v/>
      </c>
      <c r="AN13" s="19" t="str">
        <f t="shared" si="11"/>
        <v/>
      </c>
      <c r="AO13" s="19" t="str">
        <f t="shared" si="11"/>
        <v/>
      </c>
      <c r="AP13" s="19" t="str">
        <f t="shared" si="11"/>
        <v/>
      </c>
      <c r="AQ13" s="19" t="str">
        <f t="shared" si="11"/>
        <v/>
      </c>
      <c r="AR13" s="19" t="str">
        <f t="shared" si="11"/>
        <v/>
      </c>
      <c r="AS13" s="19" t="str">
        <f t="shared" si="11"/>
        <v/>
      </c>
      <c r="AT13" s="19" t="str">
        <f t="shared" si="11"/>
        <v/>
      </c>
      <c r="AU13" s="19" t="str">
        <f t="shared" si="11"/>
        <v/>
      </c>
      <c r="AV13" s="19" t="str">
        <f t="shared" si="11"/>
        <v/>
      </c>
      <c r="AW13" s="19" t="str">
        <f t="shared" si="11"/>
        <v/>
      </c>
      <c r="AX13" s="19" t="str">
        <f t="shared" si="11"/>
        <v/>
      </c>
      <c r="AY13" s="19" t="str">
        <f t="shared" si="11"/>
        <v/>
      </c>
      <c r="AZ13" s="19" t="str">
        <f t="shared" si="11"/>
        <v/>
      </c>
    </row>
    <row r="14" spans="1:52" ht="12" hidden="1" customHeight="1" outlineLevel="2" x14ac:dyDescent="0.25">
      <c r="A14" s="65" t="s">
        <v>59</v>
      </c>
      <c r="B14" s="44"/>
      <c r="C14" s="19" t="str">
        <f>IF(AND(COUNT(C$17:C$519)&gt;0,MID(C$15,5,2)="21"),COUNT(C$17:C$519),"")</f>
        <v/>
      </c>
      <c r="D14" s="19" t="str">
        <f t="shared" ref="D14:AZ14" si="12">IF(AND(COUNT(D$17:D$519)&gt;0,MID(D$15,5,2)="21"),COUNT(D$17:D$519),"")</f>
        <v/>
      </c>
      <c r="E14" s="19" t="str">
        <f t="shared" si="12"/>
        <v/>
      </c>
      <c r="F14" s="19" t="str">
        <f t="shared" si="12"/>
        <v/>
      </c>
      <c r="G14" s="19" t="str">
        <f t="shared" si="12"/>
        <v/>
      </c>
      <c r="H14" s="19" t="str">
        <f t="shared" si="12"/>
        <v/>
      </c>
      <c r="I14" s="19" t="str">
        <f t="shared" si="12"/>
        <v/>
      </c>
      <c r="J14" s="19" t="str">
        <f t="shared" si="12"/>
        <v/>
      </c>
      <c r="K14" s="19" t="str">
        <f t="shared" si="12"/>
        <v/>
      </c>
      <c r="L14" s="19" t="str">
        <f t="shared" si="12"/>
        <v/>
      </c>
      <c r="M14" s="19" t="str">
        <f t="shared" si="12"/>
        <v/>
      </c>
      <c r="N14" s="19" t="str">
        <f t="shared" si="12"/>
        <v/>
      </c>
      <c r="O14" s="19" t="str">
        <f t="shared" si="12"/>
        <v/>
      </c>
      <c r="P14" s="19" t="str">
        <f t="shared" si="12"/>
        <v/>
      </c>
      <c r="Q14" s="19" t="str">
        <f t="shared" si="12"/>
        <v/>
      </c>
      <c r="R14" s="19" t="str">
        <f t="shared" si="12"/>
        <v/>
      </c>
      <c r="S14" s="19" t="str">
        <f t="shared" si="12"/>
        <v/>
      </c>
      <c r="T14" s="19" t="str">
        <f t="shared" si="12"/>
        <v/>
      </c>
      <c r="U14" s="19" t="str">
        <f t="shared" si="12"/>
        <v/>
      </c>
      <c r="V14" s="19" t="str">
        <f t="shared" si="12"/>
        <v/>
      </c>
      <c r="W14" s="19" t="str">
        <f t="shared" si="12"/>
        <v/>
      </c>
      <c r="X14" s="19" t="str">
        <f t="shared" si="12"/>
        <v/>
      </c>
      <c r="Y14" s="19" t="str">
        <f t="shared" si="12"/>
        <v/>
      </c>
      <c r="Z14" s="19" t="str">
        <f t="shared" si="12"/>
        <v/>
      </c>
      <c r="AA14" s="19" t="str">
        <f t="shared" si="12"/>
        <v/>
      </c>
      <c r="AB14" s="19" t="str">
        <f t="shared" si="12"/>
        <v/>
      </c>
      <c r="AC14" s="19" t="str">
        <f t="shared" si="12"/>
        <v/>
      </c>
      <c r="AD14" s="19" t="str">
        <f t="shared" si="12"/>
        <v/>
      </c>
      <c r="AE14" s="19" t="str">
        <f t="shared" si="12"/>
        <v/>
      </c>
      <c r="AF14" s="19" t="str">
        <f t="shared" si="12"/>
        <v/>
      </c>
      <c r="AG14" s="19" t="str">
        <f t="shared" si="12"/>
        <v/>
      </c>
      <c r="AH14" s="19" t="str">
        <f t="shared" si="12"/>
        <v/>
      </c>
      <c r="AI14" s="19" t="str">
        <f t="shared" si="12"/>
        <v/>
      </c>
      <c r="AJ14" s="19" t="str">
        <f t="shared" si="12"/>
        <v/>
      </c>
      <c r="AK14" s="19" t="str">
        <f t="shared" si="12"/>
        <v/>
      </c>
      <c r="AL14" s="19" t="str">
        <f t="shared" si="12"/>
        <v/>
      </c>
      <c r="AM14" s="19" t="str">
        <f t="shared" si="12"/>
        <v/>
      </c>
      <c r="AN14" s="19" t="str">
        <f t="shared" si="12"/>
        <v/>
      </c>
      <c r="AO14" s="19" t="str">
        <f t="shared" si="12"/>
        <v/>
      </c>
      <c r="AP14" s="19" t="str">
        <f t="shared" si="12"/>
        <v/>
      </c>
      <c r="AQ14" s="19" t="str">
        <f t="shared" si="12"/>
        <v/>
      </c>
      <c r="AR14" s="19" t="str">
        <f t="shared" si="12"/>
        <v/>
      </c>
      <c r="AS14" s="19" t="str">
        <f t="shared" si="12"/>
        <v/>
      </c>
      <c r="AT14" s="19" t="str">
        <f t="shared" si="12"/>
        <v/>
      </c>
      <c r="AU14" s="19" t="str">
        <f t="shared" si="12"/>
        <v/>
      </c>
      <c r="AV14" s="19" t="str">
        <f t="shared" si="12"/>
        <v/>
      </c>
      <c r="AW14" s="19" t="str">
        <f t="shared" si="12"/>
        <v/>
      </c>
      <c r="AX14" s="19" t="str">
        <f t="shared" si="12"/>
        <v/>
      </c>
      <c r="AY14" s="19" t="str">
        <f t="shared" si="12"/>
        <v/>
      </c>
      <c r="AZ14" s="19" t="str">
        <f t="shared" si="12"/>
        <v/>
      </c>
    </row>
    <row r="15" spans="1:52" ht="200.1" customHeight="1" collapsed="1" x14ac:dyDescent="0.35">
      <c r="A15" s="148" t="s">
        <v>108</v>
      </c>
      <c r="B15" s="190" t="s">
        <v>48</v>
      </c>
      <c r="C15" s="189">
        <f>Årsrapport!$A6</f>
        <v>0</v>
      </c>
      <c r="D15" s="189">
        <f>Årsrapport!$A7</f>
        <v>0</v>
      </c>
      <c r="E15" s="189">
        <f>Årsrapport!$A8</f>
        <v>0</v>
      </c>
      <c r="F15" s="189">
        <f>Årsrapport!$A9</f>
        <v>0</v>
      </c>
      <c r="G15" s="189">
        <f>Årsrapport!$A10</f>
        <v>0</v>
      </c>
      <c r="H15" s="189">
        <f>Årsrapport!$A11</f>
        <v>0</v>
      </c>
      <c r="I15" s="189">
        <f>Årsrapport!$A12</f>
        <v>0</v>
      </c>
      <c r="J15" s="189">
        <f>Årsrapport!$A13</f>
        <v>0</v>
      </c>
      <c r="K15" s="189">
        <f>Årsrapport!$A14</f>
        <v>0</v>
      </c>
      <c r="L15" s="189">
        <f>Årsrapport!$A15</f>
        <v>0</v>
      </c>
      <c r="M15" s="189">
        <f>Årsrapport!$A16</f>
        <v>0</v>
      </c>
      <c r="N15" s="189">
        <f>Årsrapport!$A17</f>
        <v>0</v>
      </c>
      <c r="O15" s="189">
        <f>Årsrapport!$A18</f>
        <v>0</v>
      </c>
      <c r="P15" s="189">
        <f>Årsrapport!$A19</f>
        <v>0</v>
      </c>
      <c r="Q15" s="189">
        <f>Årsrapport!$A20</f>
        <v>0</v>
      </c>
      <c r="R15" s="189">
        <f>Årsrapport!$A21</f>
        <v>0</v>
      </c>
      <c r="S15" s="189">
        <f>Årsrapport!$A22</f>
        <v>0</v>
      </c>
      <c r="T15" s="189">
        <f>Årsrapport!$A23</f>
        <v>0</v>
      </c>
      <c r="U15" s="189">
        <f>Årsrapport!$A24</f>
        <v>0</v>
      </c>
      <c r="V15" s="189">
        <f>Årsrapport!$A25</f>
        <v>0</v>
      </c>
      <c r="W15" s="189">
        <f>Årsrapport!$A26</f>
        <v>0</v>
      </c>
      <c r="X15" s="189">
        <f>Årsrapport!$A27</f>
        <v>0</v>
      </c>
      <c r="Y15" s="189">
        <f>Årsrapport!$A28</f>
        <v>0</v>
      </c>
      <c r="Z15" s="189">
        <f>Årsrapport!$A29</f>
        <v>0</v>
      </c>
      <c r="AA15" s="189">
        <f>Årsrapport!$A30</f>
        <v>0</v>
      </c>
      <c r="AB15" s="189">
        <f>Årsrapport!$A31</f>
        <v>0</v>
      </c>
      <c r="AC15" s="189">
        <f>Årsrapport!$A32</f>
        <v>0</v>
      </c>
      <c r="AD15" s="189">
        <f>Årsrapport!$A33</f>
        <v>0</v>
      </c>
      <c r="AE15" s="189">
        <f>Årsrapport!$A34</f>
        <v>0</v>
      </c>
      <c r="AF15" s="189">
        <f>Årsrapport!$A35</f>
        <v>0</v>
      </c>
      <c r="AG15" s="189">
        <f>Årsrapport!$A36</f>
        <v>0</v>
      </c>
      <c r="AH15" s="189">
        <f>Årsrapport!$A37</f>
        <v>0</v>
      </c>
      <c r="AI15" s="189">
        <f>Årsrapport!$A38</f>
        <v>0</v>
      </c>
      <c r="AJ15" s="189">
        <f>Årsrapport!$A39</f>
        <v>0</v>
      </c>
      <c r="AK15" s="189">
        <f>Årsrapport!$A40</f>
        <v>0</v>
      </c>
      <c r="AL15" s="189">
        <f>Årsrapport!$A41</f>
        <v>0</v>
      </c>
      <c r="AM15" s="189">
        <f>Årsrapport!$A42</f>
        <v>0</v>
      </c>
      <c r="AN15" s="189">
        <f>Årsrapport!$A43</f>
        <v>0</v>
      </c>
      <c r="AO15" s="189">
        <f>Årsrapport!$A44</f>
        <v>0</v>
      </c>
      <c r="AP15" s="189">
        <f>Årsrapport!$A45</f>
        <v>0</v>
      </c>
      <c r="AQ15" s="189">
        <f>Årsrapport!$A46</f>
        <v>0</v>
      </c>
      <c r="AR15" s="189">
        <f>Årsrapport!$A47</f>
        <v>0</v>
      </c>
      <c r="AS15" s="189">
        <f>Årsrapport!$A48</f>
        <v>0</v>
      </c>
      <c r="AT15" s="189">
        <f>Årsrapport!$A49</f>
        <v>0</v>
      </c>
      <c r="AU15" s="189">
        <f>Årsrapport!$A50</f>
        <v>0</v>
      </c>
      <c r="AV15" s="189">
        <f>Årsrapport!$A51</f>
        <v>0</v>
      </c>
      <c r="AW15" s="189">
        <f>Årsrapport!$A52</f>
        <v>0</v>
      </c>
      <c r="AX15" s="189">
        <f>Årsrapport!$A53</f>
        <v>0</v>
      </c>
      <c r="AY15" s="189">
        <f>Årsrapport!$A54</f>
        <v>0</v>
      </c>
      <c r="AZ15" s="191">
        <f>Årsrapport!$A55</f>
        <v>0</v>
      </c>
    </row>
    <row r="16" spans="1:52" ht="15" customHeight="1" x14ac:dyDescent="0.25">
      <c r="A16" s="70" t="s">
        <v>56</v>
      </c>
      <c r="B16" s="71">
        <v>9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3"/>
    </row>
    <row r="17" spans="1:52" ht="15" customHeight="1" x14ac:dyDescent="0.25">
      <c r="A17" s="32"/>
      <c r="B17" s="52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14"/>
      <c r="AZ17" s="67"/>
    </row>
    <row r="18" spans="1:52" x14ac:dyDescent="0.25">
      <c r="A18" s="32"/>
      <c r="B18" s="52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14"/>
      <c r="AZ18" s="69"/>
    </row>
    <row r="19" spans="1:52" x14ac:dyDescent="0.25">
      <c r="A19" s="32"/>
      <c r="B19" s="5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33"/>
    </row>
    <row r="20" spans="1:52" x14ac:dyDescent="0.25">
      <c r="A20" s="32"/>
      <c r="B20" s="5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33"/>
    </row>
    <row r="21" spans="1:52" x14ac:dyDescent="0.25">
      <c r="A21" s="32"/>
      <c r="B21" s="5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33"/>
    </row>
    <row r="22" spans="1:52" x14ac:dyDescent="0.25">
      <c r="A22" s="32"/>
      <c r="B22" s="5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33"/>
    </row>
    <row r="23" spans="1:52" x14ac:dyDescent="0.25">
      <c r="A23" s="32"/>
      <c r="B23" s="5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33"/>
    </row>
    <row r="24" spans="1:52" x14ac:dyDescent="0.25">
      <c r="A24" s="32"/>
      <c r="B24" s="5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33"/>
    </row>
    <row r="25" spans="1:52" x14ac:dyDescent="0.25">
      <c r="A25" s="32"/>
      <c r="B25" s="5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33"/>
    </row>
    <row r="26" spans="1:52" x14ac:dyDescent="0.25">
      <c r="A26" s="32"/>
      <c r="B26" s="5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33"/>
    </row>
    <row r="27" spans="1:52" x14ac:dyDescent="0.25">
      <c r="A27" s="32"/>
      <c r="B27" s="5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33"/>
    </row>
    <row r="28" spans="1:52" x14ac:dyDescent="0.25">
      <c r="A28" s="32"/>
      <c r="B28" s="5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33"/>
    </row>
    <row r="29" spans="1:52" x14ac:dyDescent="0.25">
      <c r="A29" s="32"/>
      <c r="B29" s="5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33"/>
    </row>
    <row r="30" spans="1:52" x14ac:dyDescent="0.25">
      <c r="A30" s="32"/>
      <c r="B30" s="5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33"/>
    </row>
    <row r="31" spans="1:52" x14ac:dyDescent="0.25">
      <c r="A31" s="32"/>
      <c r="B31" s="5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33"/>
    </row>
    <row r="32" spans="1:52" x14ac:dyDescent="0.25">
      <c r="A32" s="32"/>
      <c r="B32" s="5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33"/>
    </row>
    <row r="33" spans="1:52" x14ac:dyDescent="0.25">
      <c r="A33" s="32"/>
      <c r="B33" s="5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33"/>
    </row>
    <row r="34" spans="1:52" x14ac:dyDescent="0.25">
      <c r="A34" s="32"/>
      <c r="B34" s="5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33"/>
    </row>
    <row r="35" spans="1:52" x14ac:dyDescent="0.25">
      <c r="A35" s="32"/>
      <c r="B35" s="5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33"/>
    </row>
    <row r="36" spans="1:52" x14ac:dyDescent="0.25">
      <c r="A36" s="32"/>
      <c r="B36" s="5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33"/>
    </row>
    <row r="37" spans="1:52" x14ac:dyDescent="0.25">
      <c r="A37" s="32"/>
      <c r="B37" s="5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33"/>
    </row>
    <row r="38" spans="1:52" x14ac:dyDescent="0.25">
      <c r="A38" s="32"/>
      <c r="B38" s="5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33"/>
    </row>
    <row r="39" spans="1:52" x14ac:dyDescent="0.25">
      <c r="A39" s="32"/>
      <c r="B39" s="5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33"/>
    </row>
    <row r="40" spans="1:52" x14ac:dyDescent="0.25">
      <c r="A40" s="32"/>
      <c r="B40" s="5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33"/>
    </row>
    <row r="41" spans="1:52" x14ac:dyDescent="0.25">
      <c r="A41" s="32"/>
      <c r="B41" s="5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33"/>
    </row>
    <row r="42" spans="1:52" x14ac:dyDescent="0.25">
      <c r="A42" s="32"/>
      <c r="B42" s="5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33"/>
    </row>
    <row r="43" spans="1:52" x14ac:dyDescent="0.25">
      <c r="A43" s="32"/>
      <c r="B43" s="5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33"/>
    </row>
    <row r="44" spans="1:52" x14ac:dyDescent="0.25">
      <c r="A44" s="32"/>
      <c r="B44" s="5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33"/>
    </row>
    <row r="45" spans="1:52" x14ac:dyDescent="0.25">
      <c r="A45" s="32"/>
      <c r="B45" s="5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33"/>
    </row>
    <row r="46" spans="1:52" x14ac:dyDescent="0.25">
      <c r="A46" s="32"/>
      <c r="B46" s="5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33"/>
    </row>
    <row r="47" spans="1:52" x14ac:dyDescent="0.25">
      <c r="A47" s="32"/>
      <c r="B47" s="5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33"/>
    </row>
    <row r="48" spans="1:52" x14ac:dyDescent="0.25">
      <c r="A48" s="32"/>
      <c r="B48" s="5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33"/>
    </row>
    <row r="49" spans="1:52" x14ac:dyDescent="0.25">
      <c r="A49" s="32"/>
      <c r="B49" s="5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33"/>
    </row>
    <row r="50" spans="1:52" x14ac:dyDescent="0.25">
      <c r="A50" s="32"/>
      <c r="B50" s="5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33"/>
    </row>
    <row r="51" spans="1:52" x14ac:dyDescent="0.25">
      <c r="A51" s="32"/>
      <c r="B51" s="5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33"/>
    </row>
    <row r="52" spans="1:52" x14ac:dyDescent="0.25">
      <c r="A52" s="32"/>
      <c r="B52" s="52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33"/>
    </row>
    <row r="53" spans="1:52" x14ac:dyDescent="0.25">
      <c r="A53" s="32"/>
      <c r="B53" s="5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33"/>
    </row>
    <row r="54" spans="1:52" x14ac:dyDescent="0.25">
      <c r="A54" s="32"/>
      <c r="B54" s="5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33"/>
    </row>
    <row r="55" spans="1:52" x14ac:dyDescent="0.25">
      <c r="A55" s="32"/>
      <c r="B55" s="5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33"/>
    </row>
    <row r="56" spans="1:52" x14ac:dyDescent="0.25">
      <c r="A56" s="32"/>
      <c r="B56" s="5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33"/>
    </row>
    <row r="57" spans="1:52" x14ac:dyDescent="0.25">
      <c r="A57" s="32"/>
      <c r="B57" s="5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33"/>
    </row>
    <row r="58" spans="1:52" x14ac:dyDescent="0.25">
      <c r="A58" s="32"/>
      <c r="B58" s="5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33"/>
    </row>
    <row r="59" spans="1:52" x14ac:dyDescent="0.25">
      <c r="A59" s="32"/>
      <c r="B59" s="5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33"/>
    </row>
    <row r="60" spans="1:52" x14ac:dyDescent="0.25">
      <c r="A60" s="32"/>
      <c r="B60" s="5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33"/>
    </row>
    <row r="61" spans="1:52" x14ac:dyDescent="0.25">
      <c r="A61" s="32"/>
      <c r="B61" s="5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33"/>
    </row>
    <row r="62" spans="1:52" x14ac:dyDescent="0.25">
      <c r="A62" s="32"/>
      <c r="B62" s="52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33"/>
    </row>
    <row r="63" spans="1:52" x14ac:dyDescent="0.25">
      <c r="A63" s="32"/>
      <c r="B63" s="52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33"/>
    </row>
    <row r="64" spans="1:52" x14ac:dyDescent="0.25">
      <c r="A64" s="32"/>
      <c r="B64" s="52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33"/>
    </row>
    <row r="65" spans="1:52" x14ac:dyDescent="0.25">
      <c r="A65" s="32"/>
      <c r="B65" s="52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33"/>
    </row>
    <row r="66" spans="1:52" x14ac:dyDescent="0.25">
      <c r="A66" s="32"/>
      <c r="B66" s="52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33"/>
    </row>
    <row r="67" spans="1:52" x14ac:dyDescent="0.25">
      <c r="A67" s="32"/>
      <c r="B67" s="5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33"/>
    </row>
    <row r="68" spans="1:52" x14ac:dyDescent="0.25">
      <c r="A68" s="32"/>
      <c r="B68" s="52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33"/>
    </row>
    <row r="69" spans="1:52" x14ac:dyDescent="0.25">
      <c r="A69" s="32"/>
      <c r="B69" s="52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33"/>
    </row>
    <row r="70" spans="1:52" x14ac:dyDescent="0.25">
      <c r="A70" s="32"/>
      <c r="B70" s="52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33"/>
    </row>
    <row r="71" spans="1:52" x14ac:dyDescent="0.25">
      <c r="A71" s="32"/>
      <c r="B71" s="52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33"/>
    </row>
    <row r="72" spans="1:52" x14ac:dyDescent="0.25">
      <c r="A72" s="32"/>
      <c r="B72" s="52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33"/>
    </row>
    <row r="73" spans="1:52" x14ac:dyDescent="0.25">
      <c r="A73" s="32"/>
      <c r="B73" s="52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33"/>
    </row>
    <row r="74" spans="1:52" x14ac:dyDescent="0.25">
      <c r="A74" s="32"/>
      <c r="B74" s="5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33"/>
    </row>
    <row r="75" spans="1:52" x14ac:dyDescent="0.25">
      <c r="A75" s="32"/>
      <c r="B75" s="5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33"/>
    </row>
    <row r="76" spans="1:52" x14ac:dyDescent="0.25">
      <c r="A76" s="32"/>
      <c r="B76" s="5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33"/>
    </row>
    <row r="77" spans="1:52" x14ac:dyDescent="0.25">
      <c r="A77" s="32"/>
      <c r="B77" s="52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33"/>
    </row>
    <row r="78" spans="1:52" x14ac:dyDescent="0.25">
      <c r="A78" s="32"/>
      <c r="B78" s="52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33"/>
    </row>
    <row r="79" spans="1:52" x14ac:dyDescent="0.25">
      <c r="A79" s="32"/>
      <c r="B79" s="52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33"/>
    </row>
    <row r="80" spans="1:52" x14ac:dyDescent="0.25">
      <c r="A80" s="32"/>
      <c r="B80" s="52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33"/>
    </row>
    <row r="81" spans="1:52" x14ac:dyDescent="0.25">
      <c r="A81" s="32"/>
      <c r="B81" s="52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33"/>
    </row>
    <row r="82" spans="1:52" x14ac:dyDescent="0.25">
      <c r="A82" s="32"/>
      <c r="B82" s="52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33"/>
    </row>
    <row r="83" spans="1:52" x14ac:dyDescent="0.25">
      <c r="A83" s="32"/>
      <c r="B83" s="5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33"/>
    </row>
    <row r="84" spans="1:52" x14ac:dyDescent="0.25">
      <c r="A84" s="32"/>
      <c r="B84" s="52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33"/>
    </row>
    <row r="85" spans="1:52" x14ac:dyDescent="0.25">
      <c r="A85" s="32"/>
      <c r="B85" s="52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33"/>
    </row>
    <row r="86" spans="1:52" x14ac:dyDescent="0.25">
      <c r="A86" s="32"/>
      <c r="B86" s="52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33"/>
    </row>
    <row r="87" spans="1:52" x14ac:dyDescent="0.25">
      <c r="A87" s="32"/>
      <c r="B87" s="52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33"/>
    </row>
    <row r="88" spans="1:52" x14ac:dyDescent="0.25">
      <c r="A88" s="32"/>
      <c r="B88" s="52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33"/>
    </row>
    <row r="89" spans="1:52" x14ac:dyDescent="0.25">
      <c r="A89" s="32"/>
      <c r="B89" s="52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33"/>
    </row>
    <row r="90" spans="1:52" x14ac:dyDescent="0.25">
      <c r="A90" s="32"/>
      <c r="B90" s="52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33"/>
    </row>
    <row r="91" spans="1:52" x14ac:dyDescent="0.25">
      <c r="A91" s="32"/>
      <c r="B91" s="52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33"/>
    </row>
    <row r="92" spans="1:52" x14ac:dyDescent="0.25">
      <c r="A92" s="32"/>
      <c r="B92" s="52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33"/>
    </row>
    <row r="93" spans="1:52" x14ac:dyDescent="0.25">
      <c r="A93" s="32"/>
      <c r="B93" s="52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33"/>
    </row>
    <row r="94" spans="1:52" x14ac:dyDescent="0.25">
      <c r="A94" s="32"/>
      <c r="B94" s="5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33"/>
    </row>
    <row r="95" spans="1:52" x14ac:dyDescent="0.25">
      <c r="A95" s="32"/>
      <c r="B95" s="5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33"/>
    </row>
    <row r="96" spans="1:52" x14ac:dyDescent="0.25">
      <c r="A96" s="32"/>
      <c r="B96" s="52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33"/>
    </row>
    <row r="97" spans="1:52" x14ac:dyDescent="0.25">
      <c r="A97" s="32"/>
      <c r="B97" s="5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33"/>
    </row>
    <row r="98" spans="1:52" x14ac:dyDescent="0.25">
      <c r="A98" s="32"/>
      <c r="B98" s="5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33"/>
    </row>
    <row r="99" spans="1:52" x14ac:dyDescent="0.25">
      <c r="A99" s="32"/>
      <c r="B99" s="52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33"/>
    </row>
    <row r="100" spans="1:52" x14ac:dyDescent="0.25">
      <c r="A100" s="32"/>
      <c r="B100" s="5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33"/>
    </row>
    <row r="101" spans="1:52" x14ac:dyDescent="0.25">
      <c r="A101" s="32"/>
      <c r="B101" s="5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33"/>
    </row>
    <row r="102" spans="1:52" x14ac:dyDescent="0.25">
      <c r="A102" s="32"/>
      <c r="B102" s="52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33"/>
    </row>
    <row r="103" spans="1:52" x14ac:dyDescent="0.25">
      <c r="A103" s="32"/>
      <c r="B103" s="5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33"/>
    </row>
    <row r="104" spans="1:52" x14ac:dyDescent="0.25">
      <c r="A104" s="32"/>
      <c r="B104" s="52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33"/>
    </row>
    <row r="105" spans="1:52" x14ac:dyDescent="0.25">
      <c r="A105" s="32"/>
      <c r="B105" s="52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33"/>
    </row>
    <row r="106" spans="1:52" x14ac:dyDescent="0.25">
      <c r="A106" s="32"/>
      <c r="B106" s="52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33"/>
    </row>
    <row r="107" spans="1:52" x14ac:dyDescent="0.25">
      <c r="A107" s="32"/>
      <c r="B107" s="5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33"/>
    </row>
    <row r="108" spans="1:52" x14ac:dyDescent="0.25">
      <c r="A108" s="32"/>
      <c r="B108" s="52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33"/>
    </row>
    <row r="109" spans="1:52" x14ac:dyDescent="0.25">
      <c r="A109" s="32"/>
      <c r="B109" s="52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33"/>
    </row>
    <row r="110" spans="1:52" x14ac:dyDescent="0.25">
      <c r="A110" s="32"/>
      <c r="B110" s="52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33"/>
    </row>
    <row r="111" spans="1:52" x14ac:dyDescent="0.25">
      <c r="A111" s="32"/>
      <c r="B111" s="52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33"/>
    </row>
    <row r="112" spans="1:52" x14ac:dyDescent="0.25">
      <c r="A112" s="32"/>
      <c r="B112" s="52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33"/>
    </row>
    <row r="113" spans="1:52" x14ac:dyDescent="0.25">
      <c r="A113" s="32"/>
      <c r="B113" s="52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33"/>
    </row>
    <row r="114" spans="1:52" x14ac:dyDescent="0.25">
      <c r="A114" s="32"/>
      <c r="B114" s="5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33"/>
    </row>
    <row r="115" spans="1:52" x14ac:dyDescent="0.25">
      <c r="A115" s="32"/>
      <c r="B115" s="52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33"/>
    </row>
    <row r="116" spans="1:52" x14ac:dyDescent="0.25">
      <c r="A116" s="32"/>
      <c r="B116" s="52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33"/>
    </row>
    <row r="117" spans="1:52" x14ac:dyDescent="0.25">
      <c r="A117" s="32"/>
      <c r="B117" s="52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33"/>
    </row>
    <row r="118" spans="1:52" x14ac:dyDescent="0.25">
      <c r="A118" s="32"/>
      <c r="B118" s="52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33"/>
    </row>
    <row r="119" spans="1:52" x14ac:dyDescent="0.25">
      <c r="A119" s="32"/>
      <c r="B119" s="52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33"/>
    </row>
    <row r="120" spans="1:52" x14ac:dyDescent="0.25">
      <c r="A120" s="32"/>
      <c r="B120" s="52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33"/>
    </row>
    <row r="121" spans="1:52" x14ac:dyDescent="0.25">
      <c r="A121" s="32"/>
      <c r="B121" s="5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33"/>
    </row>
    <row r="122" spans="1:52" x14ac:dyDescent="0.25">
      <c r="A122" s="32"/>
      <c r="B122" s="52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33"/>
    </row>
    <row r="123" spans="1:52" x14ac:dyDescent="0.25">
      <c r="A123" s="32"/>
      <c r="B123" s="52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33"/>
    </row>
    <row r="124" spans="1:52" x14ac:dyDescent="0.25">
      <c r="A124" s="32"/>
      <c r="B124" s="52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33"/>
    </row>
    <row r="125" spans="1:52" x14ac:dyDescent="0.25">
      <c r="A125" s="32"/>
      <c r="B125" s="52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33"/>
    </row>
    <row r="126" spans="1:52" x14ac:dyDescent="0.25">
      <c r="A126" s="32"/>
      <c r="B126" s="52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33"/>
    </row>
    <row r="127" spans="1:52" x14ac:dyDescent="0.25">
      <c r="A127" s="32"/>
      <c r="B127" s="52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33"/>
    </row>
    <row r="128" spans="1:52" x14ac:dyDescent="0.25">
      <c r="A128" s="32"/>
      <c r="B128" s="52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33"/>
    </row>
    <row r="129" spans="1:52" x14ac:dyDescent="0.25">
      <c r="A129" s="32"/>
      <c r="B129" s="52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33"/>
    </row>
    <row r="130" spans="1:52" x14ac:dyDescent="0.25">
      <c r="A130" s="32"/>
      <c r="B130" s="52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33"/>
    </row>
    <row r="131" spans="1:52" x14ac:dyDescent="0.25">
      <c r="A131" s="32"/>
      <c r="B131" s="52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33"/>
    </row>
    <row r="132" spans="1:52" x14ac:dyDescent="0.25">
      <c r="A132" s="32"/>
      <c r="B132" s="52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33"/>
    </row>
    <row r="133" spans="1:52" x14ac:dyDescent="0.25">
      <c r="A133" s="32"/>
      <c r="B133" s="52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33"/>
    </row>
    <row r="134" spans="1:52" x14ac:dyDescent="0.25">
      <c r="A134" s="32"/>
      <c r="B134" s="52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33"/>
    </row>
    <row r="135" spans="1:52" x14ac:dyDescent="0.25">
      <c r="A135" s="32"/>
      <c r="B135" s="52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33"/>
    </row>
    <row r="136" spans="1:52" x14ac:dyDescent="0.25">
      <c r="A136" s="32"/>
      <c r="B136" s="52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33"/>
    </row>
    <row r="137" spans="1:52" x14ac:dyDescent="0.25">
      <c r="A137" s="32"/>
      <c r="B137" s="52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33"/>
    </row>
    <row r="138" spans="1:52" x14ac:dyDescent="0.25">
      <c r="A138" s="32"/>
      <c r="B138" s="52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33"/>
    </row>
    <row r="139" spans="1:52" x14ac:dyDescent="0.25">
      <c r="A139" s="32"/>
      <c r="B139" s="52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33"/>
    </row>
    <row r="140" spans="1:52" x14ac:dyDescent="0.25">
      <c r="A140" s="32"/>
      <c r="B140" s="52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33"/>
    </row>
    <row r="141" spans="1:52" x14ac:dyDescent="0.25">
      <c r="A141" s="32"/>
      <c r="B141" s="52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33"/>
    </row>
    <row r="142" spans="1:52" x14ac:dyDescent="0.25">
      <c r="A142" s="32"/>
      <c r="B142" s="52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33"/>
    </row>
    <row r="143" spans="1:52" x14ac:dyDescent="0.25">
      <c r="A143" s="32"/>
      <c r="B143" s="52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33"/>
    </row>
    <row r="144" spans="1:52" x14ac:dyDescent="0.25">
      <c r="A144" s="32"/>
      <c r="B144" s="52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33"/>
    </row>
    <row r="145" spans="1:52" x14ac:dyDescent="0.25">
      <c r="A145" s="32"/>
      <c r="B145" s="52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33"/>
    </row>
    <row r="146" spans="1:52" x14ac:dyDescent="0.25">
      <c r="A146" s="32"/>
      <c r="B146" s="52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33"/>
    </row>
    <row r="147" spans="1:52" x14ac:dyDescent="0.25">
      <c r="A147" s="32"/>
      <c r="B147" s="52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33"/>
    </row>
    <row r="148" spans="1:52" x14ac:dyDescent="0.25">
      <c r="A148" s="32"/>
      <c r="B148" s="52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33"/>
    </row>
    <row r="149" spans="1:52" x14ac:dyDescent="0.25">
      <c r="A149" s="32"/>
      <c r="B149" s="52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33"/>
    </row>
    <row r="150" spans="1:52" x14ac:dyDescent="0.25">
      <c r="A150" s="32"/>
      <c r="B150" s="52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33"/>
    </row>
    <row r="151" spans="1:52" x14ac:dyDescent="0.25">
      <c r="A151" s="32"/>
      <c r="B151" s="52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33"/>
    </row>
    <row r="152" spans="1:52" x14ac:dyDescent="0.25">
      <c r="A152" s="32"/>
      <c r="B152" s="52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33"/>
    </row>
    <row r="153" spans="1:52" x14ac:dyDescent="0.25">
      <c r="A153" s="32"/>
      <c r="B153" s="52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33"/>
    </row>
    <row r="154" spans="1:52" x14ac:dyDescent="0.25">
      <c r="A154" s="32"/>
      <c r="B154" s="52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33"/>
    </row>
    <row r="155" spans="1:52" x14ac:dyDescent="0.25">
      <c r="A155" s="32"/>
      <c r="B155" s="52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33"/>
    </row>
    <row r="156" spans="1:52" x14ac:dyDescent="0.25">
      <c r="A156" s="32"/>
      <c r="B156" s="52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33"/>
    </row>
    <row r="157" spans="1:52" x14ac:dyDescent="0.25">
      <c r="A157" s="32"/>
      <c r="B157" s="52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33"/>
    </row>
    <row r="158" spans="1:52" x14ac:dyDescent="0.25">
      <c r="A158" s="32"/>
      <c r="B158" s="52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33"/>
    </row>
    <row r="159" spans="1:52" x14ac:dyDescent="0.25">
      <c r="A159" s="32"/>
      <c r="B159" s="52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33"/>
    </row>
    <row r="160" spans="1:52" x14ac:dyDescent="0.25">
      <c r="A160" s="32"/>
      <c r="B160" s="52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33"/>
    </row>
    <row r="161" spans="1:52" x14ac:dyDescent="0.25">
      <c r="A161" s="32"/>
      <c r="B161" s="52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33"/>
    </row>
    <row r="162" spans="1:52" x14ac:dyDescent="0.25">
      <c r="A162" s="32"/>
      <c r="B162" s="52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33"/>
    </row>
    <row r="163" spans="1:52" x14ac:dyDescent="0.25">
      <c r="A163" s="32"/>
      <c r="B163" s="52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33"/>
    </row>
    <row r="164" spans="1:52" x14ac:dyDescent="0.25">
      <c r="A164" s="32"/>
      <c r="B164" s="52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33"/>
    </row>
    <row r="165" spans="1:52" x14ac:dyDescent="0.25">
      <c r="A165" s="32"/>
      <c r="B165" s="52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33"/>
    </row>
    <row r="166" spans="1:52" x14ac:dyDescent="0.25">
      <c r="A166" s="32"/>
      <c r="B166" s="52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33"/>
    </row>
    <row r="167" spans="1:52" x14ac:dyDescent="0.25">
      <c r="A167" s="32"/>
      <c r="B167" s="52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33"/>
    </row>
    <row r="168" spans="1:52" x14ac:dyDescent="0.25">
      <c r="A168" s="32"/>
      <c r="B168" s="52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33"/>
    </row>
    <row r="169" spans="1:52" x14ac:dyDescent="0.25">
      <c r="A169" s="32"/>
      <c r="B169" s="52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33"/>
    </row>
    <row r="170" spans="1:52" x14ac:dyDescent="0.25">
      <c r="A170" s="32"/>
      <c r="B170" s="52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33"/>
    </row>
    <row r="171" spans="1:52" x14ac:dyDescent="0.25">
      <c r="A171" s="32"/>
      <c r="B171" s="52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33"/>
    </row>
    <row r="172" spans="1:52" x14ac:dyDescent="0.25">
      <c r="A172" s="32"/>
      <c r="B172" s="52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33"/>
    </row>
    <row r="173" spans="1:52" x14ac:dyDescent="0.25">
      <c r="A173" s="32"/>
      <c r="B173" s="52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33"/>
    </row>
    <row r="174" spans="1:52" x14ac:dyDescent="0.25">
      <c r="A174" s="32"/>
      <c r="B174" s="52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33"/>
    </row>
    <row r="175" spans="1:52" x14ac:dyDescent="0.25">
      <c r="A175" s="32"/>
      <c r="B175" s="52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33"/>
    </row>
    <row r="176" spans="1:52" x14ac:dyDescent="0.25">
      <c r="A176" s="32"/>
      <c r="B176" s="52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33"/>
    </row>
    <row r="177" spans="1:52" x14ac:dyDescent="0.25">
      <c r="A177" s="32"/>
      <c r="B177" s="52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33"/>
    </row>
    <row r="178" spans="1:52" x14ac:dyDescent="0.25">
      <c r="A178" s="32"/>
      <c r="B178" s="52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33"/>
    </row>
    <row r="179" spans="1:52" x14ac:dyDescent="0.25">
      <c r="A179" s="32"/>
      <c r="B179" s="52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33"/>
    </row>
    <row r="180" spans="1:52" x14ac:dyDescent="0.25">
      <c r="A180" s="32"/>
      <c r="B180" s="52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33"/>
    </row>
    <row r="181" spans="1:52" x14ac:dyDescent="0.25">
      <c r="A181" s="32"/>
      <c r="B181" s="52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33"/>
    </row>
    <row r="182" spans="1:52" x14ac:dyDescent="0.25">
      <c r="A182" s="32"/>
      <c r="B182" s="52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33"/>
    </row>
    <row r="183" spans="1:52" x14ac:dyDescent="0.25">
      <c r="A183" s="32"/>
      <c r="B183" s="52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33"/>
    </row>
    <row r="184" spans="1:52" x14ac:dyDescent="0.25">
      <c r="A184" s="32"/>
      <c r="B184" s="52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33"/>
    </row>
    <row r="185" spans="1:52" x14ac:dyDescent="0.25">
      <c r="A185" s="32"/>
      <c r="B185" s="52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33"/>
    </row>
    <row r="186" spans="1:52" x14ac:dyDescent="0.25">
      <c r="A186" s="32"/>
      <c r="B186" s="52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33"/>
    </row>
    <row r="187" spans="1:52" x14ac:dyDescent="0.25">
      <c r="A187" s="32"/>
      <c r="B187" s="52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33"/>
    </row>
    <row r="188" spans="1:52" x14ac:dyDescent="0.25">
      <c r="A188" s="32"/>
      <c r="B188" s="52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33"/>
    </row>
    <row r="189" spans="1:52" x14ac:dyDescent="0.25">
      <c r="A189" s="32"/>
      <c r="B189" s="52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33"/>
    </row>
    <row r="190" spans="1:52" x14ac:dyDescent="0.25">
      <c r="A190" s="32"/>
      <c r="B190" s="52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33"/>
    </row>
    <row r="191" spans="1:52" x14ac:dyDescent="0.25">
      <c r="A191" s="32"/>
      <c r="B191" s="52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33"/>
    </row>
    <row r="192" spans="1:52" x14ac:dyDescent="0.25">
      <c r="A192" s="32"/>
      <c r="B192" s="52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33"/>
    </row>
    <row r="193" spans="1:52" x14ac:dyDescent="0.25">
      <c r="A193" s="32"/>
      <c r="B193" s="52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33"/>
    </row>
    <row r="194" spans="1:52" x14ac:dyDescent="0.25">
      <c r="A194" s="32"/>
      <c r="B194" s="52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33"/>
    </row>
    <row r="195" spans="1:52" x14ac:dyDescent="0.25">
      <c r="A195" s="32"/>
      <c r="B195" s="52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33"/>
    </row>
    <row r="196" spans="1:52" x14ac:dyDescent="0.25">
      <c r="A196" s="32"/>
      <c r="B196" s="52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33"/>
    </row>
    <row r="197" spans="1:52" x14ac:dyDescent="0.25">
      <c r="A197" s="32"/>
      <c r="B197" s="52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33"/>
    </row>
    <row r="198" spans="1:52" x14ac:dyDescent="0.25">
      <c r="A198" s="32"/>
      <c r="B198" s="52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33"/>
    </row>
    <row r="199" spans="1:52" x14ac:dyDescent="0.25">
      <c r="A199" s="32"/>
      <c r="B199" s="52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33"/>
    </row>
    <row r="200" spans="1:52" x14ac:dyDescent="0.25">
      <c r="A200" s="32"/>
      <c r="B200" s="52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33"/>
    </row>
    <row r="201" spans="1:52" x14ac:dyDescent="0.25">
      <c r="A201" s="32"/>
      <c r="B201" s="52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33"/>
    </row>
    <row r="202" spans="1:52" x14ac:dyDescent="0.25">
      <c r="A202" s="32"/>
      <c r="B202" s="52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33"/>
    </row>
    <row r="203" spans="1:52" x14ac:dyDescent="0.25">
      <c r="A203" s="32"/>
      <c r="B203" s="52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33"/>
    </row>
    <row r="204" spans="1:52" x14ac:dyDescent="0.25">
      <c r="A204" s="32"/>
      <c r="B204" s="52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33"/>
    </row>
    <row r="205" spans="1:52" x14ac:dyDescent="0.25">
      <c r="A205" s="32"/>
      <c r="B205" s="52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33"/>
    </row>
    <row r="206" spans="1:52" x14ac:dyDescent="0.25">
      <c r="A206" s="32"/>
      <c r="B206" s="52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33"/>
    </row>
    <row r="207" spans="1:52" x14ac:dyDescent="0.25">
      <c r="A207" s="32"/>
      <c r="B207" s="52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33"/>
    </row>
    <row r="208" spans="1:52" x14ac:dyDescent="0.25">
      <c r="A208" s="32"/>
      <c r="B208" s="52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33"/>
    </row>
    <row r="209" spans="1:52" x14ac:dyDescent="0.25">
      <c r="A209" s="32"/>
      <c r="B209" s="52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33"/>
    </row>
    <row r="210" spans="1:52" x14ac:dyDescent="0.25">
      <c r="A210" s="32"/>
      <c r="B210" s="52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33"/>
    </row>
    <row r="211" spans="1:52" x14ac:dyDescent="0.25">
      <c r="A211" s="32"/>
      <c r="B211" s="52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33"/>
    </row>
    <row r="212" spans="1:52" x14ac:dyDescent="0.25">
      <c r="A212" s="32"/>
      <c r="B212" s="52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33"/>
    </row>
    <row r="213" spans="1:52" x14ac:dyDescent="0.25">
      <c r="A213" s="32"/>
      <c r="B213" s="52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33"/>
    </row>
    <row r="214" spans="1:52" x14ac:dyDescent="0.25">
      <c r="A214" s="32"/>
      <c r="B214" s="52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33"/>
    </row>
    <row r="215" spans="1:52" x14ac:dyDescent="0.25">
      <c r="A215" s="32"/>
      <c r="B215" s="52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33"/>
    </row>
    <row r="216" spans="1:52" x14ac:dyDescent="0.25">
      <c r="A216" s="32"/>
      <c r="B216" s="52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33"/>
    </row>
    <row r="217" spans="1:52" x14ac:dyDescent="0.25">
      <c r="A217" s="32"/>
      <c r="B217" s="52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33"/>
    </row>
    <row r="218" spans="1:52" x14ac:dyDescent="0.25">
      <c r="A218" s="32"/>
      <c r="B218" s="52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33"/>
    </row>
    <row r="219" spans="1:52" x14ac:dyDescent="0.25">
      <c r="A219" s="32"/>
      <c r="B219" s="52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33"/>
    </row>
    <row r="220" spans="1:52" x14ac:dyDescent="0.25">
      <c r="A220" s="32"/>
      <c r="B220" s="52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33"/>
    </row>
    <row r="221" spans="1:52" x14ac:dyDescent="0.25">
      <c r="A221" s="32"/>
      <c r="B221" s="52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33"/>
    </row>
    <row r="222" spans="1:52" x14ac:dyDescent="0.25">
      <c r="A222" s="32"/>
      <c r="B222" s="52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33"/>
    </row>
    <row r="223" spans="1:52" x14ac:dyDescent="0.25">
      <c r="A223" s="32"/>
      <c r="B223" s="52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33"/>
    </row>
    <row r="224" spans="1:52" x14ac:dyDescent="0.25">
      <c r="A224" s="32"/>
      <c r="B224" s="52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33"/>
    </row>
    <row r="225" spans="1:52" x14ac:dyDescent="0.25">
      <c r="A225" s="32"/>
      <c r="B225" s="52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33"/>
    </row>
    <row r="226" spans="1:52" x14ac:dyDescent="0.25">
      <c r="A226" s="32"/>
      <c r="B226" s="52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33"/>
    </row>
    <row r="227" spans="1:52" x14ac:dyDescent="0.25">
      <c r="A227" s="32"/>
      <c r="B227" s="52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33"/>
    </row>
    <row r="228" spans="1:52" x14ac:dyDescent="0.25">
      <c r="A228" s="32"/>
      <c r="B228" s="52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33"/>
    </row>
    <row r="229" spans="1:52" x14ac:dyDescent="0.25">
      <c r="A229" s="32"/>
      <c r="B229" s="52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33"/>
    </row>
    <row r="230" spans="1:52" x14ac:dyDescent="0.25">
      <c r="A230" s="32"/>
      <c r="B230" s="52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33"/>
    </row>
    <row r="231" spans="1:52" x14ac:dyDescent="0.25">
      <c r="A231" s="32"/>
      <c r="B231" s="52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33"/>
    </row>
    <row r="232" spans="1:52" x14ac:dyDescent="0.25">
      <c r="A232" s="32"/>
      <c r="B232" s="52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33"/>
    </row>
    <row r="233" spans="1:52" x14ac:dyDescent="0.25">
      <c r="A233" s="32"/>
      <c r="B233" s="52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33"/>
    </row>
    <row r="234" spans="1:52" x14ac:dyDescent="0.25">
      <c r="A234" s="32"/>
      <c r="B234" s="52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33"/>
    </row>
    <row r="235" spans="1:52" x14ac:dyDescent="0.25">
      <c r="A235" s="32"/>
      <c r="B235" s="52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33"/>
    </row>
    <row r="236" spans="1:52" x14ac:dyDescent="0.25">
      <c r="A236" s="32"/>
      <c r="B236" s="52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33"/>
    </row>
    <row r="237" spans="1:52" x14ac:dyDescent="0.25">
      <c r="A237" s="32"/>
      <c r="B237" s="52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33"/>
    </row>
    <row r="238" spans="1:52" x14ac:dyDescent="0.25">
      <c r="A238" s="32"/>
      <c r="B238" s="52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33"/>
    </row>
    <row r="239" spans="1:52" x14ac:dyDescent="0.25">
      <c r="A239" s="32"/>
      <c r="B239" s="52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33"/>
    </row>
    <row r="240" spans="1:52" x14ac:dyDescent="0.25">
      <c r="A240" s="32"/>
      <c r="B240" s="52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33"/>
    </row>
    <row r="241" spans="1:52" x14ac:dyDescent="0.25">
      <c r="A241" s="32"/>
      <c r="B241" s="52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33"/>
    </row>
    <row r="242" spans="1:52" x14ac:dyDescent="0.25">
      <c r="A242" s="32"/>
      <c r="B242" s="52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33"/>
    </row>
    <row r="243" spans="1:52" x14ac:dyDescent="0.25">
      <c r="A243" s="32"/>
      <c r="B243" s="52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33"/>
    </row>
    <row r="244" spans="1:52" x14ac:dyDescent="0.25">
      <c r="A244" s="32"/>
      <c r="B244" s="52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33"/>
    </row>
    <row r="245" spans="1:52" x14ac:dyDescent="0.25">
      <c r="A245" s="32"/>
      <c r="B245" s="52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33"/>
    </row>
    <row r="246" spans="1:52" x14ac:dyDescent="0.25">
      <c r="A246" s="32"/>
      <c r="B246" s="52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33"/>
    </row>
    <row r="247" spans="1:52" x14ac:dyDescent="0.25">
      <c r="A247" s="32"/>
      <c r="B247" s="52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33"/>
    </row>
    <row r="248" spans="1:52" x14ac:dyDescent="0.25">
      <c r="A248" s="32"/>
      <c r="B248" s="52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33"/>
    </row>
    <row r="249" spans="1:52" x14ac:dyDescent="0.25">
      <c r="A249" s="32"/>
      <c r="B249" s="52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33"/>
    </row>
    <row r="250" spans="1:52" x14ac:dyDescent="0.25">
      <c r="A250" s="32"/>
      <c r="B250" s="52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33"/>
    </row>
    <row r="251" spans="1:52" x14ac:dyDescent="0.25">
      <c r="A251" s="32"/>
      <c r="B251" s="52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33"/>
    </row>
    <row r="252" spans="1:52" x14ac:dyDescent="0.25">
      <c r="A252" s="32"/>
      <c r="B252" s="52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33"/>
    </row>
    <row r="253" spans="1:52" x14ac:dyDescent="0.25">
      <c r="A253" s="32"/>
      <c r="B253" s="52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33"/>
    </row>
    <row r="254" spans="1:52" x14ac:dyDescent="0.25">
      <c r="A254" s="32"/>
      <c r="B254" s="52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33"/>
    </row>
    <row r="255" spans="1:52" x14ac:dyDescent="0.25">
      <c r="A255" s="32"/>
      <c r="B255" s="52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33"/>
    </row>
    <row r="256" spans="1:52" x14ac:dyDescent="0.25">
      <c r="A256" s="32"/>
      <c r="B256" s="52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33"/>
    </row>
    <row r="257" spans="1:52" x14ac:dyDescent="0.25">
      <c r="A257" s="32"/>
      <c r="B257" s="52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33"/>
    </row>
    <row r="258" spans="1:52" x14ac:dyDescent="0.25">
      <c r="A258" s="32"/>
      <c r="B258" s="52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33"/>
    </row>
    <row r="259" spans="1:52" x14ac:dyDescent="0.25">
      <c r="A259" s="32"/>
      <c r="B259" s="52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33"/>
    </row>
    <row r="260" spans="1:52" x14ac:dyDescent="0.25">
      <c r="A260" s="32"/>
      <c r="B260" s="52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33"/>
    </row>
    <row r="261" spans="1:52" x14ac:dyDescent="0.25">
      <c r="A261" s="32"/>
      <c r="B261" s="52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33"/>
    </row>
    <row r="262" spans="1:52" x14ac:dyDescent="0.25">
      <c r="A262" s="32"/>
      <c r="B262" s="52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33"/>
    </row>
    <row r="263" spans="1:52" x14ac:dyDescent="0.25">
      <c r="A263" s="32"/>
      <c r="B263" s="52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33"/>
    </row>
    <row r="264" spans="1:52" x14ac:dyDescent="0.25">
      <c r="A264" s="32"/>
      <c r="B264" s="52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33"/>
    </row>
    <row r="265" spans="1:52" x14ac:dyDescent="0.25">
      <c r="A265" s="32"/>
      <c r="B265" s="52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33"/>
    </row>
    <row r="266" spans="1:52" x14ac:dyDescent="0.25">
      <c r="A266" s="32"/>
      <c r="B266" s="52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33"/>
    </row>
    <row r="267" spans="1:52" x14ac:dyDescent="0.25">
      <c r="A267" s="32"/>
      <c r="B267" s="52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33"/>
    </row>
    <row r="268" spans="1:52" x14ac:dyDescent="0.25">
      <c r="A268" s="32"/>
      <c r="B268" s="52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33"/>
    </row>
    <row r="269" spans="1:52" x14ac:dyDescent="0.25">
      <c r="A269" s="32"/>
      <c r="B269" s="52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33"/>
    </row>
    <row r="270" spans="1:52" x14ac:dyDescent="0.25">
      <c r="A270" s="32"/>
      <c r="B270" s="52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33"/>
    </row>
    <row r="271" spans="1:52" x14ac:dyDescent="0.25">
      <c r="A271" s="32"/>
      <c r="B271" s="52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33"/>
    </row>
    <row r="272" spans="1:52" x14ac:dyDescent="0.25">
      <c r="A272" s="32"/>
      <c r="B272" s="52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33"/>
    </row>
    <row r="273" spans="1:52" x14ac:dyDescent="0.25">
      <c r="A273" s="32"/>
      <c r="B273" s="52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33"/>
    </row>
    <row r="274" spans="1:52" x14ac:dyDescent="0.25">
      <c r="A274" s="32"/>
      <c r="B274" s="52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33"/>
    </row>
    <row r="275" spans="1:52" x14ac:dyDescent="0.25">
      <c r="A275" s="32"/>
      <c r="B275" s="52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33"/>
    </row>
    <row r="276" spans="1:52" x14ac:dyDescent="0.25">
      <c r="A276" s="32"/>
      <c r="B276" s="52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33"/>
    </row>
    <row r="277" spans="1:52" x14ac:dyDescent="0.25">
      <c r="A277" s="32"/>
      <c r="B277" s="52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33"/>
    </row>
    <row r="278" spans="1:52" x14ac:dyDescent="0.25">
      <c r="A278" s="32"/>
      <c r="B278" s="52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33"/>
    </row>
    <row r="279" spans="1:52" x14ac:dyDescent="0.25">
      <c r="A279" s="32"/>
      <c r="B279" s="52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33"/>
    </row>
    <row r="280" spans="1:52" x14ac:dyDescent="0.25">
      <c r="A280" s="32"/>
      <c r="B280" s="52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33"/>
    </row>
    <row r="281" spans="1:52" x14ac:dyDescent="0.25">
      <c r="A281" s="32"/>
      <c r="B281" s="52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33"/>
    </row>
    <row r="282" spans="1:52" x14ac:dyDescent="0.25">
      <c r="A282" s="32"/>
      <c r="B282" s="52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33"/>
    </row>
    <row r="283" spans="1:52" x14ac:dyDescent="0.25">
      <c r="A283" s="32"/>
      <c r="B283" s="52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33"/>
    </row>
    <row r="284" spans="1:52" x14ac:dyDescent="0.25">
      <c r="A284" s="32"/>
      <c r="B284" s="52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33"/>
    </row>
    <row r="285" spans="1:52" x14ac:dyDescent="0.25">
      <c r="A285" s="32"/>
      <c r="B285" s="52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33"/>
    </row>
    <row r="286" spans="1:52" x14ac:dyDescent="0.25">
      <c r="A286" s="32"/>
      <c r="B286" s="52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33"/>
    </row>
    <row r="287" spans="1:52" x14ac:dyDescent="0.25">
      <c r="A287" s="32"/>
      <c r="B287" s="52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33"/>
    </row>
    <row r="288" spans="1:52" x14ac:dyDescent="0.25">
      <c r="A288" s="32"/>
      <c r="B288" s="52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33"/>
    </row>
    <row r="289" spans="1:52" x14ac:dyDescent="0.25">
      <c r="A289" s="32"/>
      <c r="B289" s="52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33"/>
    </row>
    <row r="290" spans="1:52" x14ac:dyDescent="0.25">
      <c r="A290" s="32"/>
      <c r="B290" s="52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33"/>
    </row>
    <row r="291" spans="1:52" x14ac:dyDescent="0.25">
      <c r="A291" s="32"/>
      <c r="B291" s="52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33"/>
    </row>
    <row r="292" spans="1:52" x14ac:dyDescent="0.25">
      <c r="A292" s="32"/>
      <c r="B292" s="52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33"/>
    </row>
    <row r="293" spans="1:52" x14ac:dyDescent="0.25">
      <c r="A293" s="32"/>
      <c r="B293" s="52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33"/>
    </row>
    <row r="294" spans="1:52" x14ac:dyDescent="0.25">
      <c r="A294" s="32"/>
      <c r="B294" s="52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33"/>
    </row>
    <row r="295" spans="1:52" x14ac:dyDescent="0.25">
      <c r="A295" s="32"/>
      <c r="B295" s="52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33"/>
    </row>
    <row r="296" spans="1:52" x14ac:dyDescent="0.25">
      <c r="A296" s="32"/>
      <c r="B296" s="52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33"/>
    </row>
    <row r="297" spans="1:52" x14ac:dyDescent="0.25">
      <c r="A297" s="32"/>
      <c r="B297" s="52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33"/>
    </row>
    <row r="298" spans="1:52" x14ac:dyDescent="0.25">
      <c r="A298" s="32"/>
      <c r="B298" s="52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33"/>
    </row>
    <row r="299" spans="1:52" x14ac:dyDescent="0.25">
      <c r="A299" s="32"/>
      <c r="B299" s="52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33"/>
    </row>
    <row r="300" spans="1:52" x14ac:dyDescent="0.25">
      <c r="A300" s="32"/>
      <c r="B300" s="52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33"/>
    </row>
    <row r="301" spans="1:52" x14ac:dyDescent="0.25">
      <c r="A301" s="32"/>
      <c r="B301" s="52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33"/>
    </row>
    <row r="302" spans="1:52" x14ac:dyDescent="0.25">
      <c r="A302" s="32"/>
      <c r="B302" s="52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33"/>
    </row>
    <row r="303" spans="1:52" x14ac:dyDescent="0.25">
      <c r="A303" s="32"/>
      <c r="B303" s="52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33"/>
    </row>
    <row r="304" spans="1:52" x14ac:dyDescent="0.25">
      <c r="A304" s="32"/>
      <c r="B304" s="52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33"/>
    </row>
    <row r="305" spans="1:52" x14ac:dyDescent="0.25">
      <c r="A305" s="32"/>
      <c r="B305" s="52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33"/>
    </row>
    <row r="306" spans="1:52" x14ac:dyDescent="0.25">
      <c r="A306" s="32"/>
      <c r="B306" s="52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33"/>
    </row>
    <row r="307" spans="1:52" x14ac:dyDescent="0.25">
      <c r="A307" s="32"/>
      <c r="B307" s="52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33"/>
    </row>
    <row r="308" spans="1:52" x14ac:dyDescent="0.25">
      <c r="A308" s="32"/>
      <c r="B308" s="52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33"/>
    </row>
    <row r="309" spans="1:52" x14ac:dyDescent="0.25">
      <c r="A309" s="32"/>
      <c r="B309" s="52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33"/>
    </row>
    <row r="310" spans="1:52" x14ac:dyDescent="0.25">
      <c r="A310" s="32"/>
      <c r="B310" s="52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33"/>
    </row>
    <row r="311" spans="1:52" x14ac:dyDescent="0.25">
      <c r="A311" s="32"/>
      <c r="B311" s="52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33"/>
    </row>
    <row r="312" spans="1:52" x14ac:dyDescent="0.25">
      <c r="A312" s="32"/>
      <c r="B312" s="52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33"/>
    </row>
    <row r="313" spans="1:52" x14ac:dyDescent="0.25">
      <c r="A313" s="32"/>
      <c r="B313" s="52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33"/>
    </row>
    <row r="314" spans="1:52" x14ac:dyDescent="0.25">
      <c r="A314" s="32"/>
      <c r="B314" s="52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33"/>
    </row>
    <row r="315" spans="1:52" x14ac:dyDescent="0.25">
      <c r="A315" s="32"/>
      <c r="B315" s="52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33"/>
    </row>
    <row r="316" spans="1:52" x14ac:dyDescent="0.25">
      <c r="A316" s="32"/>
      <c r="B316" s="52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33"/>
    </row>
    <row r="317" spans="1:52" x14ac:dyDescent="0.25">
      <c r="A317" s="32"/>
      <c r="B317" s="52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33"/>
    </row>
    <row r="318" spans="1:52" x14ac:dyDescent="0.25">
      <c r="A318" s="32"/>
      <c r="B318" s="52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33"/>
    </row>
    <row r="319" spans="1:52" x14ac:dyDescent="0.25">
      <c r="A319" s="32"/>
      <c r="B319" s="52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33"/>
    </row>
    <row r="320" spans="1:52" x14ac:dyDescent="0.25">
      <c r="A320" s="32"/>
      <c r="B320" s="52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33"/>
    </row>
    <row r="321" spans="1:52" x14ac:dyDescent="0.25">
      <c r="A321" s="32"/>
      <c r="B321" s="52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33"/>
    </row>
    <row r="322" spans="1:52" x14ac:dyDescent="0.25">
      <c r="A322" s="32"/>
      <c r="B322" s="52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33"/>
    </row>
    <row r="323" spans="1:52" x14ac:dyDescent="0.25">
      <c r="A323" s="32"/>
      <c r="B323" s="52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33"/>
    </row>
    <row r="324" spans="1:52" x14ac:dyDescent="0.25">
      <c r="A324" s="32"/>
      <c r="B324" s="52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33"/>
    </row>
    <row r="325" spans="1:52" x14ac:dyDescent="0.25">
      <c r="A325" s="32"/>
      <c r="B325" s="52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33"/>
    </row>
    <row r="326" spans="1:52" x14ac:dyDescent="0.25">
      <c r="A326" s="32"/>
      <c r="B326" s="52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33"/>
    </row>
    <row r="327" spans="1:52" x14ac:dyDescent="0.25">
      <c r="A327" s="32"/>
      <c r="B327" s="52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33"/>
    </row>
    <row r="328" spans="1:52" x14ac:dyDescent="0.25">
      <c r="A328" s="32"/>
      <c r="B328" s="52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33"/>
    </row>
    <row r="329" spans="1:52" x14ac:dyDescent="0.25">
      <c r="A329" s="32"/>
      <c r="B329" s="52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33"/>
    </row>
    <row r="330" spans="1:52" x14ac:dyDescent="0.25">
      <c r="A330" s="32"/>
      <c r="B330" s="52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33"/>
    </row>
    <row r="331" spans="1:52" x14ac:dyDescent="0.25">
      <c r="A331" s="32"/>
      <c r="B331" s="52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33"/>
    </row>
    <row r="332" spans="1:52" x14ac:dyDescent="0.25">
      <c r="A332" s="32"/>
      <c r="B332" s="52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33"/>
    </row>
    <row r="333" spans="1:52" x14ac:dyDescent="0.25">
      <c r="A333" s="32"/>
      <c r="B333" s="52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33"/>
    </row>
    <row r="334" spans="1:52" x14ac:dyDescent="0.25">
      <c r="A334" s="32"/>
      <c r="B334" s="52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33"/>
    </row>
    <row r="335" spans="1:52" x14ac:dyDescent="0.25">
      <c r="A335" s="32"/>
      <c r="B335" s="52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33"/>
    </row>
    <row r="336" spans="1:52" x14ac:dyDescent="0.25">
      <c r="A336" s="32"/>
      <c r="B336" s="52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33"/>
    </row>
    <row r="337" spans="1:52" x14ac:dyDescent="0.25">
      <c r="A337" s="32"/>
      <c r="B337" s="52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33"/>
    </row>
    <row r="338" spans="1:52" x14ac:dyDescent="0.25">
      <c r="A338" s="32"/>
      <c r="B338" s="52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33"/>
    </row>
    <row r="339" spans="1:52" x14ac:dyDescent="0.25">
      <c r="A339" s="32"/>
      <c r="B339" s="52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33"/>
    </row>
    <row r="340" spans="1:52" x14ac:dyDescent="0.25">
      <c r="A340" s="32"/>
      <c r="B340" s="52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33"/>
    </row>
    <row r="341" spans="1:52" x14ac:dyDescent="0.25">
      <c r="A341" s="32"/>
      <c r="B341" s="52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33"/>
    </row>
    <row r="342" spans="1:52" x14ac:dyDescent="0.25">
      <c r="A342" s="32"/>
      <c r="B342" s="52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33"/>
    </row>
    <row r="343" spans="1:52" x14ac:dyDescent="0.25">
      <c r="A343" s="32"/>
      <c r="B343" s="52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33"/>
    </row>
    <row r="344" spans="1:52" x14ac:dyDescent="0.25">
      <c r="A344" s="32"/>
      <c r="B344" s="52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33"/>
    </row>
    <row r="345" spans="1:52" x14ac:dyDescent="0.25">
      <c r="A345" s="32"/>
      <c r="B345" s="52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33"/>
    </row>
    <row r="346" spans="1:52" x14ac:dyDescent="0.25">
      <c r="A346" s="32"/>
      <c r="B346" s="52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33"/>
    </row>
    <row r="347" spans="1:52" x14ac:dyDescent="0.25">
      <c r="A347" s="32"/>
      <c r="B347" s="52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33"/>
    </row>
    <row r="348" spans="1:52" x14ac:dyDescent="0.25">
      <c r="A348" s="32"/>
      <c r="B348" s="52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33"/>
    </row>
    <row r="349" spans="1:52" x14ac:dyDescent="0.25">
      <c r="A349" s="32"/>
      <c r="B349" s="52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33"/>
    </row>
    <row r="350" spans="1:52" x14ac:dyDescent="0.25">
      <c r="A350" s="32"/>
      <c r="B350" s="52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33"/>
    </row>
    <row r="351" spans="1:52" x14ac:dyDescent="0.25">
      <c r="A351" s="32"/>
      <c r="B351" s="52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33"/>
    </row>
    <row r="352" spans="1:52" x14ac:dyDescent="0.25">
      <c r="A352" s="32"/>
      <c r="B352" s="52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33"/>
    </row>
    <row r="353" spans="1:52" x14ac:dyDescent="0.25">
      <c r="A353" s="32"/>
      <c r="B353" s="52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33"/>
    </row>
    <row r="354" spans="1:52" x14ac:dyDescent="0.25">
      <c r="A354" s="32"/>
      <c r="B354" s="52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33"/>
    </row>
    <row r="355" spans="1:52" x14ac:dyDescent="0.25">
      <c r="A355" s="32"/>
      <c r="B355" s="52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33"/>
    </row>
    <row r="356" spans="1:52" x14ac:dyDescent="0.25">
      <c r="A356" s="32"/>
      <c r="B356" s="52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33"/>
    </row>
    <row r="357" spans="1:52" x14ac:dyDescent="0.25">
      <c r="A357" s="32"/>
      <c r="B357" s="52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33"/>
    </row>
    <row r="358" spans="1:52" x14ac:dyDescent="0.25">
      <c r="A358" s="32"/>
      <c r="B358" s="52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33"/>
    </row>
    <row r="359" spans="1:52" x14ac:dyDescent="0.25">
      <c r="A359" s="32"/>
      <c r="B359" s="52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33"/>
    </row>
    <row r="360" spans="1:52" x14ac:dyDescent="0.25">
      <c r="A360" s="32"/>
      <c r="B360" s="52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33"/>
    </row>
    <row r="361" spans="1:52" x14ac:dyDescent="0.25">
      <c r="A361" s="32"/>
      <c r="B361" s="52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33"/>
    </row>
    <row r="362" spans="1:52" x14ac:dyDescent="0.25">
      <c r="A362" s="32"/>
      <c r="B362" s="52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33"/>
    </row>
    <row r="363" spans="1:52" x14ac:dyDescent="0.25">
      <c r="A363" s="32"/>
      <c r="B363" s="52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33"/>
    </row>
    <row r="364" spans="1:52" x14ac:dyDescent="0.25">
      <c r="A364" s="32"/>
      <c r="B364" s="52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33"/>
    </row>
    <row r="365" spans="1:52" x14ac:dyDescent="0.25">
      <c r="A365" s="32"/>
      <c r="B365" s="52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33"/>
    </row>
    <row r="366" spans="1:52" x14ac:dyDescent="0.25">
      <c r="A366" s="32"/>
      <c r="B366" s="52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33"/>
    </row>
    <row r="367" spans="1:52" x14ac:dyDescent="0.25">
      <c r="A367" s="32"/>
      <c r="B367" s="52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33"/>
    </row>
    <row r="368" spans="1:52" x14ac:dyDescent="0.25">
      <c r="A368" s="32"/>
      <c r="B368" s="52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33"/>
    </row>
    <row r="369" spans="1:52" x14ac:dyDescent="0.25">
      <c r="A369" s="32"/>
      <c r="B369" s="52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33"/>
    </row>
    <row r="370" spans="1:52" x14ac:dyDescent="0.25">
      <c r="A370" s="32"/>
      <c r="B370" s="52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33"/>
    </row>
    <row r="371" spans="1:52" x14ac:dyDescent="0.25">
      <c r="A371" s="32"/>
      <c r="B371" s="52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33"/>
    </row>
    <row r="372" spans="1:52" x14ac:dyDescent="0.25">
      <c r="A372" s="32"/>
      <c r="B372" s="52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33"/>
    </row>
    <row r="373" spans="1:52" x14ac:dyDescent="0.25">
      <c r="A373" s="32"/>
      <c r="B373" s="52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33"/>
    </row>
    <row r="374" spans="1:52" x14ac:dyDescent="0.25">
      <c r="A374" s="32"/>
      <c r="B374" s="52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33"/>
    </row>
    <row r="375" spans="1:52" x14ac:dyDescent="0.25">
      <c r="A375" s="32"/>
      <c r="B375" s="52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33"/>
    </row>
    <row r="376" spans="1:52" x14ac:dyDescent="0.25">
      <c r="A376" s="32"/>
      <c r="B376" s="52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33"/>
    </row>
    <row r="377" spans="1:52" x14ac:dyDescent="0.25">
      <c r="A377" s="32"/>
      <c r="B377" s="52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33"/>
    </row>
    <row r="378" spans="1:52" x14ac:dyDescent="0.25">
      <c r="A378" s="32"/>
      <c r="B378" s="52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33"/>
    </row>
    <row r="379" spans="1:52" x14ac:dyDescent="0.25">
      <c r="A379" s="32"/>
      <c r="B379" s="52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33"/>
    </row>
    <row r="380" spans="1:52" x14ac:dyDescent="0.25">
      <c r="A380" s="32"/>
      <c r="B380" s="52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33"/>
    </row>
    <row r="381" spans="1:52" x14ac:dyDescent="0.25">
      <c r="A381" s="32"/>
      <c r="B381" s="52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33"/>
    </row>
    <row r="382" spans="1:52" x14ac:dyDescent="0.25">
      <c r="A382" s="32"/>
      <c r="B382" s="52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33"/>
    </row>
    <row r="383" spans="1:52" x14ac:dyDescent="0.25">
      <c r="A383" s="32"/>
      <c r="B383" s="52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33"/>
    </row>
    <row r="384" spans="1:52" x14ac:dyDescent="0.25">
      <c r="A384" s="32"/>
      <c r="B384" s="52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33"/>
    </row>
    <row r="385" spans="1:52" x14ac:dyDescent="0.25">
      <c r="A385" s="32"/>
      <c r="B385" s="52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33"/>
    </row>
    <row r="386" spans="1:52" x14ac:dyDescent="0.25">
      <c r="A386" s="32"/>
      <c r="B386" s="52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33"/>
    </row>
    <row r="387" spans="1:52" x14ac:dyDescent="0.25">
      <c r="A387" s="32"/>
      <c r="B387" s="52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33"/>
    </row>
    <row r="388" spans="1:52" x14ac:dyDescent="0.25">
      <c r="A388" s="32"/>
      <c r="B388" s="52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33"/>
    </row>
    <row r="389" spans="1:52" x14ac:dyDescent="0.25">
      <c r="A389" s="32"/>
      <c r="B389" s="52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33"/>
    </row>
    <row r="390" spans="1:52" x14ac:dyDescent="0.25">
      <c r="A390" s="32"/>
      <c r="B390" s="52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33"/>
    </row>
    <row r="391" spans="1:52" x14ac:dyDescent="0.25">
      <c r="A391" s="32"/>
      <c r="B391" s="52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33"/>
    </row>
    <row r="392" spans="1:52" x14ac:dyDescent="0.25">
      <c r="A392" s="32"/>
      <c r="B392" s="52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33"/>
    </row>
    <row r="393" spans="1:52" x14ac:dyDescent="0.25">
      <c r="A393" s="32"/>
      <c r="B393" s="52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33"/>
    </row>
    <row r="394" spans="1:52" x14ac:dyDescent="0.25">
      <c r="A394" s="32"/>
      <c r="B394" s="52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33"/>
    </row>
    <row r="395" spans="1:52" x14ac:dyDescent="0.25">
      <c r="A395" s="32"/>
      <c r="B395" s="52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33"/>
    </row>
    <row r="396" spans="1:52" x14ac:dyDescent="0.25">
      <c r="A396" s="32"/>
      <c r="B396" s="52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33"/>
    </row>
    <row r="397" spans="1:52" x14ac:dyDescent="0.25">
      <c r="A397" s="32"/>
      <c r="B397" s="52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33"/>
    </row>
    <row r="398" spans="1:52" x14ac:dyDescent="0.25">
      <c r="A398" s="32"/>
      <c r="B398" s="52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33"/>
    </row>
    <row r="399" spans="1:52" x14ac:dyDescent="0.25">
      <c r="A399" s="32"/>
      <c r="B399" s="52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33"/>
    </row>
    <row r="400" spans="1:52" x14ac:dyDescent="0.25">
      <c r="A400" s="32"/>
      <c r="B400" s="52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33"/>
    </row>
    <row r="401" spans="1:52" x14ac:dyDescent="0.25">
      <c r="A401" s="32"/>
      <c r="B401" s="52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33"/>
    </row>
    <row r="402" spans="1:52" x14ac:dyDescent="0.25">
      <c r="A402" s="32"/>
      <c r="B402" s="52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33"/>
    </row>
    <row r="403" spans="1:52" x14ac:dyDescent="0.25">
      <c r="A403" s="32"/>
      <c r="B403" s="52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33"/>
    </row>
    <row r="404" spans="1:52" x14ac:dyDescent="0.25">
      <c r="A404" s="32"/>
      <c r="B404" s="52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33"/>
    </row>
    <row r="405" spans="1:52" x14ac:dyDescent="0.25">
      <c r="A405" s="32"/>
      <c r="B405" s="52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33"/>
    </row>
    <row r="406" spans="1:52" x14ac:dyDescent="0.25">
      <c r="A406" s="32"/>
      <c r="B406" s="52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33"/>
    </row>
    <row r="407" spans="1:52" x14ac:dyDescent="0.25">
      <c r="A407" s="32"/>
      <c r="B407" s="52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33"/>
    </row>
    <row r="408" spans="1:52" x14ac:dyDescent="0.25">
      <c r="A408" s="32"/>
      <c r="B408" s="52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33"/>
    </row>
    <row r="409" spans="1:52" x14ac:dyDescent="0.25">
      <c r="A409" s="32"/>
      <c r="B409" s="52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33"/>
    </row>
    <row r="410" spans="1:52" x14ac:dyDescent="0.25">
      <c r="A410" s="32"/>
      <c r="B410" s="52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33"/>
    </row>
    <row r="411" spans="1:52" x14ac:dyDescent="0.25">
      <c r="A411" s="32"/>
      <c r="B411" s="52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33"/>
    </row>
    <row r="412" spans="1:52" x14ac:dyDescent="0.25">
      <c r="A412" s="32"/>
      <c r="B412" s="52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33"/>
    </row>
    <row r="413" spans="1:52" x14ac:dyDescent="0.25">
      <c r="A413" s="32"/>
      <c r="B413" s="52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33"/>
    </row>
    <row r="414" spans="1:52" x14ac:dyDescent="0.25">
      <c r="A414" s="32"/>
      <c r="B414" s="52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33"/>
    </row>
    <row r="415" spans="1:52" x14ac:dyDescent="0.25">
      <c r="A415" s="32"/>
      <c r="B415" s="52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33"/>
    </row>
    <row r="416" spans="1:52" x14ac:dyDescent="0.25">
      <c r="A416" s="32"/>
      <c r="B416" s="52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33"/>
    </row>
    <row r="417" spans="1:52" x14ac:dyDescent="0.25">
      <c r="A417" s="32"/>
      <c r="B417" s="52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33"/>
    </row>
    <row r="418" spans="1:52" x14ac:dyDescent="0.25">
      <c r="A418" s="32"/>
      <c r="B418" s="52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33"/>
    </row>
    <row r="419" spans="1:52" x14ac:dyDescent="0.25">
      <c r="A419" s="32"/>
      <c r="B419" s="52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33"/>
    </row>
    <row r="420" spans="1:52" x14ac:dyDescent="0.25">
      <c r="A420" s="32"/>
      <c r="B420" s="52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33"/>
    </row>
    <row r="421" spans="1:52" x14ac:dyDescent="0.25">
      <c r="A421" s="32"/>
      <c r="B421" s="52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33"/>
    </row>
    <row r="422" spans="1:52" x14ac:dyDescent="0.25">
      <c r="A422" s="32"/>
      <c r="B422" s="52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33"/>
    </row>
    <row r="423" spans="1:52" x14ac:dyDescent="0.25">
      <c r="A423" s="32"/>
      <c r="B423" s="52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33"/>
    </row>
    <row r="424" spans="1:52" x14ac:dyDescent="0.25">
      <c r="A424" s="32"/>
      <c r="B424" s="52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33"/>
    </row>
    <row r="425" spans="1:52" x14ac:dyDescent="0.25">
      <c r="A425" s="32"/>
      <c r="B425" s="52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33"/>
    </row>
    <row r="426" spans="1:52" x14ac:dyDescent="0.25">
      <c r="A426" s="32"/>
      <c r="B426" s="52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33"/>
    </row>
    <row r="427" spans="1:52" x14ac:dyDescent="0.25">
      <c r="A427" s="32"/>
      <c r="B427" s="52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33"/>
    </row>
    <row r="428" spans="1:52" x14ac:dyDescent="0.25">
      <c r="A428" s="32"/>
      <c r="B428" s="52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33"/>
    </row>
    <row r="429" spans="1:52" x14ac:dyDescent="0.25">
      <c r="A429" s="32"/>
      <c r="B429" s="52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33"/>
    </row>
    <row r="430" spans="1:52" x14ac:dyDescent="0.25">
      <c r="A430" s="32"/>
      <c r="B430" s="52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33"/>
    </row>
    <row r="431" spans="1:52" x14ac:dyDescent="0.25">
      <c r="A431" s="32"/>
      <c r="B431" s="52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33"/>
    </row>
    <row r="432" spans="1:52" x14ac:dyDescent="0.25">
      <c r="A432" s="32"/>
      <c r="B432" s="52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33"/>
    </row>
    <row r="433" spans="1:52" x14ac:dyDescent="0.25">
      <c r="A433" s="32"/>
      <c r="B433" s="52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33"/>
    </row>
    <row r="434" spans="1:52" x14ac:dyDescent="0.25">
      <c r="A434" s="32"/>
      <c r="B434" s="52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33"/>
    </row>
    <row r="435" spans="1:52" x14ac:dyDescent="0.25">
      <c r="A435" s="32"/>
      <c r="B435" s="52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33"/>
    </row>
    <row r="436" spans="1:52" x14ac:dyDescent="0.25">
      <c r="A436" s="32"/>
      <c r="B436" s="52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33"/>
    </row>
    <row r="437" spans="1:52" x14ac:dyDescent="0.25">
      <c r="A437" s="32"/>
      <c r="B437" s="52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33"/>
    </row>
    <row r="438" spans="1:52" x14ac:dyDescent="0.25">
      <c r="A438" s="32"/>
      <c r="B438" s="52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33"/>
    </row>
    <row r="439" spans="1:52" x14ac:dyDescent="0.25">
      <c r="A439" s="32"/>
      <c r="B439" s="52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33"/>
    </row>
    <row r="440" spans="1:52" x14ac:dyDescent="0.25">
      <c r="A440" s="32"/>
      <c r="B440" s="52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33"/>
    </row>
    <row r="441" spans="1:52" x14ac:dyDescent="0.25">
      <c r="A441" s="32"/>
      <c r="B441" s="52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33"/>
    </row>
    <row r="442" spans="1:52" x14ac:dyDescent="0.25">
      <c r="A442" s="32"/>
      <c r="B442" s="52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33"/>
    </row>
    <row r="443" spans="1:52" x14ac:dyDescent="0.25">
      <c r="A443" s="32"/>
      <c r="B443" s="52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33"/>
    </row>
    <row r="444" spans="1:52" x14ac:dyDescent="0.25">
      <c r="A444" s="32"/>
      <c r="B444" s="52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33"/>
    </row>
    <row r="445" spans="1:52" x14ac:dyDescent="0.25">
      <c r="A445" s="32"/>
      <c r="B445" s="52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33"/>
    </row>
    <row r="446" spans="1:52" x14ac:dyDescent="0.25">
      <c r="A446" s="32"/>
      <c r="B446" s="52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33"/>
    </row>
    <row r="447" spans="1:52" x14ac:dyDescent="0.25">
      <c r="A447" s="32"/>
      <c r="B447" s="52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33"/>
    </row>
    <row r="448" spans="1:52" x14ac:dyDescent="0.25">
      <c r="A448" s="32"/>
      <c r="B448" s="52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33"/>
    </row>
    <row r="449" spans="1:52" x14ac:dyDescent="0.25">
      <c r="A449" s="32"/>
      <c r="B449" s="52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33"/>
    </row>
    <row r="450" spans="1:52" x14ac:dyDescent="0.25">
      <c r="A450" s="32"/>
      <c r="B450" s="52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33"/>
    </row>
    <row r="451" spans="1:52" x14ac:dyDescent="0.25">
      <c r="A451" s="32"/>
      <c r="B451" s="52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33"/>
    </row>
    <row r="452" spans="1:52" x14ac:dyDescent="0.25">
      <c r="A452" s="32"/>
      <c r="B452" s="52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33"/>
    </row>
    <row r="453" spans="1:52" x14ac:dyDescent="0.25">
      <c r="A453" s="32"/>
      <c r="B453" s="52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33"/>
    </row>
    <row r="454" spans="1:52" x14ac:dyDescent="0.25">
      <c r="A454" s="32"/>
      <c r="B454" s="52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33"/>
    </row>
    <row r="455" spans="1:52" x14ac:dyDescent="0.25">
      <c r="A455" s="32"/>
      <c r="B455" s="52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33"/>
    </row>
    <row r="456" spans="1:52" x14ac:dyDescent="0.25">
      <c r="A456" s="32"/>
      <c r="B456" s="52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33"/>
    </row>
    <row r="457" spans="1:52" x14ac:dyDescent="0.25">
      <c r="A457" s="32"/>
      <c r="B457" s="52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33"/>
    </row>
    <row r="458" spans="1:52" x14ac:dyDescent="0.25">
      <c r="A458" s="32"/>
      <c r="B458" s="52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33"/>
    </row>
    <row r="459" spans="1:52" x14ac:dyDescent="0.25">
      <c r="A459" s="32"/>
      <c r="B459" s="52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33"/>
    </row>
    <row r="460" spans="1:52" x14ac:dyDescent="0.25">
      <c r="A460" s="32"/>
      <c r="B460" s="52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33"/>
    </row>
    <row r="461" spans="1:52" x14ac:dyDescent="0.25">
      <c r="A461" s="32"/>
      <c r="B461" s="52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33"/>
    </row>
    <row r="462" spans="1:52" x14ac:dyDescent="0.25">
      <c r="A462" s="32"/>
      <c r="B462" s="52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33"/>
    </row>
    <row r="463" spans="1:52" x14ac:dyDescent="0.25">
      <c r="A463" s="32"/>
      <c r="B463" s="52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33"/>
    </row>
    <row r="464" spans="1:52" x14ac:dyDescent="0.25">
      <c r="A464" s="32"/>
      <c r="B464" s="52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33"/>
    </row>
    <row r="465" spans="1:52" x14ac:dyDescent="0.25">
      <c r="A465" s="32"/>
      <c r="B465" s="52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33"/>
    </row>
    <row r="466" spans="1:52" x14ac:dyDescent="0.25">
      <c r="A466" s="32"/>
      <c r="B466" s="52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33"/>
    </row>
    <row r="467" spans="1:52" x14ac:dyDescent="0.25">
      <c r="A467" s="32"/>
      <c r="B467" s="52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33"/>
    </row>
    <row r="468" spans="1:52" x14ac:dyDescent="0.25">
      <c r="A468" s="32"/>
      <c r="B468" s="52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33"/>
    </row>
    <row r="469" spans="1:52" x14ac:dyDescent="0.25">
      <c r="A469" s="32"/>
      <c r="B469" s="52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33"/>
    </row>
    <row r="470" spans="1:52" x14ac:dyDescent="0.25">
      <c r="A470" s="32"/>
      <c r="B470" s="52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33"/>
    </row>
    <row r="471" spans="1:52" x14ac:dyDescent="0.25">
      <c r="A471" s="32"/>
      <c r="B471" s="52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33"/>
    </row>
    <row r="472" spans="1:52" x14ac:dyDescent="0.25">
      <c r="A472" s="32"/>
      <c r="B472" s="52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33"/>
    </row>
    <row r="473" spans="1:52" x14ac:dyDescent="0.25">
      <c r="A473" s="32"/>
      <c r="B473" s="52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33"/>
    </row>
    <row r="474" spans="1:52" x14ac:dyDescent="0.25">
      <c r="A474" s="32"/>
      <c r="B474" s="52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33"/>
    </row>
    <row r="475" spans="1:52" x14ac:dyDescent="0.25">
      <c r="A475" s="32"/>
      <c r="B475" s="52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33"/>
    </row>
    <row r="476" spans="1:52" x14ac:dyDescent="0.25">
      <c r="A476" s="32"/>
      <c r="B476" s="52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33"/>
    </row>
    <row r="477" spans="1:52" x14ac:dyDescent="0.25">
      <c r="A477" s="32"/>
      <c r="B477" s="52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33"/>
    </row>
    <row r="478" spans="1:52" x14ac:dyDescent="0.25">
      <c r="A478" s="32"/>
      <c r="B478" s="52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33"/>
    </row>
    <row r="479" spans="1:52" x14ac:dyDescent="0.25">
      <c r="A479" s="32"/>
      <c r="B479" s="52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33"/>
    </row>
    <row r="480" spans="1:52" x14ac:dyDescent="0.25">
      <c r="A480" s="32"/>
      <c r="B480" s="52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33"/>
    </row>
    <row r="481" spans="1:52" x14ac:dyDescent="0.25">
      <c r="A481" s="32"/>
      <c r="B481" s="52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33"/>
    </row>
    <row r="482" spans="1:52" x14ac:dyDescent="0.25">
      <c r="A482" s="32"/>
      <c r="B482" s="52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33"/>
    </row>
    <row r="483" spans="1:52" x14ac:dyDescent="0.25">
      <c r="A483" s="32"/>
      <c r="B483" s="52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33"/>
    </row>
    <row r="484" spans="1:52" x14ac:dyDescent="0.25">
      <c r="A484" s="32"/>
      <c r="B484" s="52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33"/>
    </row>
    <row r="485" spans="1:52" x14ac:dyDescent="0.25">
      <c r="A485" s="32"/>
      <c r="B485" s="52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33"/>
    </row>
    <row r="486" spans="1:52" x14ac:dyDescent="0.25">
      <c r="A486" s="32"/>
      <c r="B486" s="52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33"/>
    </row>
    <row r="487" spans="1:52" x14ac:dyDescent="0.25">
      <c r="A487" s="32"/>
      <c r="B487" s="52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33"/>
    </row>
    <row r="488" spans="1:52" x14ac:dyDescent="0.25">
      <c r="A488" s="32"/>
      <c r="B488" s="52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33"/>
    </row>
    <row r="489" spans="1:52" x14ac:dyDescent="0.25">
      <c r="A489" s="32"/>
      <c r="B489" s="52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33"/>
    </row>
    <row r="490" spans="1:52" x14ac:dyDescent="0.25">
      <c r="A490" s="32"/>
      <c r="B490" s="52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33"/>
    </row>
    <row r="491" spans="1:52" x14ac:dyDescent="0.25">
      <c r="A491" s="32"/>
      <c r="B491" s="52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33"/>
    </row>
    <row r="492" spans="1:52" x14ac:dyDescent="0.25">
      <c r="A492" s="32"/>
      <c r="B492" s="52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33"/>
    </row>
    <row r="493" spans="1:52" x14ac:dyDescent="0.25">
      <c r="A493" s="32"/>
      <c r="B493" s="52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33"/>
    </row>
    <row r="494" spans="1:52" x14ac:dyDescent="0.25">
      <c r="A494" s="32"/>
      <c r="B494" s="52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33"/>
    </row>
    <row r="495" spans="1:52" x14ac:dyDescent="0.25">
      <c r="A495" s="32"/>
      <c r="B495" s="52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33"/>
    </row>
    <row r="496" spans="1:52" x14ac:dyDescent="0.25">
      <c r="A496" s="32"/>
      <c r="B496" s="52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33"/>
    </row>
    <row r="497" spans="1:52" x14ac:dyDescent="0.25">
      <c r="A497" s="32"/>
      <c r="B497" s="52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33"/>
    </row>
    <row r="498" spans="1:52" x14ac:dyDescent="0.25">
      <c r="A498" s="32"/>
      <c r="B498" s="52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33"/>
    </row>
    <row r="499" spans="1:52" x14ac:dyDescent="0.25">
      <c r="A499" s="32"/>
      <c r="B499" s="52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33"/>
    </row>
    <row r="500" spans="1:52" x14ac:dyDescent="0.25">
      <c r="A500" s="32"/>
      <c r="B500" s="52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33"/>
    </row>
    <row r="501" spans="1:52" x14ac:dyDescent="0.25">
      <c r="A501" s="32"/>
      <c r="B501" s="52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33"/>
    </row>
    <row r="502" spans="1:52" x14ac:dyDescent="0.25">
      <c r="A502" s="32"/>
      <c r="B502" s="52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33"/>
    </row>
    <row r="503" spans="1:52" x14ac:dyDescent="0.25">
      <c r="A503" s="32"/>
      <c r="B503" s="52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33"/>
    </row>
    <row r="504" spans="1:52" x14ac:dyDescent="0.25">
      <c r="A504" s="32"/>
      <c r="B504" s="52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33"/>
    </row>
    <row r="505" spans="1:52" x14ac:dyDescent="0.25">
      <c r="A505" s="32"/>
      <c r="B505" s="52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33"/>
    </row>
    <row r="506" spans="1:52" x14ac:dyDescent="0.25">
      <c r="A506" s="32"/>
      <c r="B506" s="52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33"/>
    </row>
    <row r="507" spans="1:52" x14ac:dyDescent="0.25">
      <c r="A507" s="32"/>
      <c r="B507" s="52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33"/>
    </row>
    <row r="508" spans="1:52" x14ac:dyDescent="0.25">
      <c r="A508" s="32"/>
      <c r="B508" s="52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33"/>
    </row>
    <row r="509" spans="1:52" x14ac:dyDescent="0.25">
      <c r="A509" s="32"/>
      <c r="B509" s="52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33"/>
    </row>
    <row r="510" spans="1:52" x14ac:dyDescent="0.25">
      <c r="A510" s="32"/>
      <c r="B510" s="52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33"/>
    </row>
    <row r="511" spans="1:52" x14ac:dyDescent="0.25">
      <c r="A511" s="32"/>
      <c r="B511" s="52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33"/>
    </row>
    <row r="512" spans="1:52" x14ac:dyDescent="0.25">
      <c r="A512" s="32"/>
      <c r="B512" s="52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33"/>
    </row>
    <row r="513" spans="1:52" x14ac:dyDescent="0.25">
      <c r="A513" s="32"/>
      <c r="B513" s="52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33"/>
    </row>
    <row r="514" spans="1:52" x14ac:dyDescent="0.25">
      <c r="A514" s="32"/>
      <c r="B514" s="52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33"/>
    </row>
    <row r="515" spans="1:52" x14ac:dyDescent="0.25">
      <c r="A515" s="32"/>
      <c r="B515" s="52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33"/>
    </row>
    <row r="516" spans="1:52" x14ac:dyDescent="0.25">
      <c r="A516" s="32"/>
      <c r="B516" s="52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33"/>
    </row>
    <row r="517" spans="1:52" x14ac:dyDescent="0.25">
      <c r="A517" s="32"/>
      <c r="B517" s="52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33"/>
    </row>
    <row r="518" spans="1:52" x14ac:dyDescent="0.25">
      <c r="A518" s="32"/>
      <c r="B518" s="52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33"/>
    </row>
    <row r="519" spans="1:52" ht="15.75" thickBot="1" x14ac:dyDescent="0.3">
      <c r="A519" s="34"/>
      <c r="B519" s="53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6"/>
    </row>
    <row r="520" spans="1:52" ht="15.75" thickTop="1" x14ac:dyDescent="0.25"/>
  </sheetData>
  <sheetProtection algorithmName="SHA-512" hashValue="abMTOce90vH6aYYbufrosLDDl6jxxWwaBZCJZTwp9QcOfU0yKsnbaaSB9rZbeCkXdnc9nhBQd8mldIYf4erp8g==" saltValue="Xb6epat/gRg87vAufxJ66Q==" spinCount="100000" sheet="1" objects="1" scenarios="1"/>
  <mergeCells count="19">
    <mergeCell ref="AQ4:AR4"/>
    <mergeCell ref="Z4:AA4"/>
    <mergeCell ref="Z6:AA6"/>
    <mergeCell ref="A1:M6"/>
    <mergeCell ref="AS1:AZ6"/>
    <mergeCell ref="N1:Y1"/>
    <mergeCell ref="N2:Y2"/>
    <mergeCell ref="N3:Y3"/>
    <mergeCell ref="N4:Y4"/>
    <mergeCell ref="N5:Y5"/>
    <mergeCell ref="N6:Y6"/>
    <mergeCell ref="AB1:AF6"/>
    <mergeCell ref="AG3:AP3"/>
    <mergeCell ref="AG4:AP4"/>
    <mergeCell ref="Z2:AA2"/>
    <mergeCell ref="AQ3:AR3"/>
    <mergeCell ref="Z1:AA1"/>
    <mergeCell ref="Z3:AA3"/>
    <mergeCell ref="Z5:AA5"/>
  </mergeCells>
  <phoneticPr fontId="14" type="noConversion"/>
  <conditionalFormatting sqref="C19:AZ19 C216:AZ308 C405:AZ499 C510:AZ519 C17:AX18 AZ17:AZ18">
    <cfRule type="expression" dxfId="65" priority="29">
      <formula>IF(AND($A17&lt;&gt;"",COUNT($C17:$AZ17)=0),TRUE,FALSE)</formula>
    </cfRule>
  </conditionalFormatting>
  <conditionalFormatting sqref="C15:AZ15">
    <cfRule type="expression" dxfId="64" priority="24">
      <formula>IF(C$15=0,TRUE,FALSE)</formula>
    </cfRule>
  </conditionalFormatting>
  <conditionalFormatting sqref="B15">
    <cfRule type="expression" dxfId="63" priority="20">
      <formula>IF(B$15=0,TRUE,FALSE)</formula>
    </cfRule>
  </conditionalFormatting>
  <conditionalFormatting sqref="A216:A308 A405:A499 A510:A519 A17:A39">
    <cfRule type="expression" dxfId="62" priority="25">
      <formula>IF(AND(COUNT($C17:$AZ17)&lt;&gt;0,$A17=""),TRUE,FALSE)</formula>
    </cfRule>
  </conditionalFormatting>
  <conditionalFormatting sqref="C20:AZ215">
    <cfRule type="expression" dxfId="61" priority="17">
      <formula>IF(AND($A20&lt;&gt;"",COUNT($C20:$AZ20)=0),TRUE,FALSE)</formula>
    </cfRule>
  </conditionalFormatting>
  <conditionalFormatting sqref="A40:A215">
    <cfRule type="expression" dxfId="60" priority="15">
      <formula>IF(AND(COUNT($C40:$AZ40)&lt;&gt;0,$A40=""),TRUE,FALSE)</formula>
    </cfRule>
  </conditionalFormatting>
  <conditionalFormatting sqref="C309:AZ404">
    <cfRule type="expression" dxfId="59" priority="14">
      <formula>IF(AND($A309&lt;&gt;"",COUNT($C309:$AZ309)=0),TRUE,FALSE)</formula>
    </cfRule>
  </conditionalFormatting>
  <conditionalFormatting sqref="A309:A404">
    <cfRule type="expression" dxfId="58" priority="12">
      <formula>IF(AND(COUNT($C309:$AZ309)&lt;&gt;0,$A309=""),TRUE,FALSE)</formula>
    </cfRule>
  </conditionalFormatting>
  <conditionalFormatting sqref="C505:AZ509">
    <cfRule type="expression" dxfId="57" priority="11">
      <formula>IF(AND($A505&lt;&gt;"",COUNT($C505:$AZ505)=0),TRUE,FALSE)</formula>
    </cfRule>
  </conditionalFormatting>
  <conditionalFormatting sqref="A505:A509">
    <cfRule type="expression" dxfId="56" priority="9">
      <formula>IF(AND(COUNT($C505:$AZ505)&lt;&gt;0,$A505=""),TRUE,FALSE)</formula>
    </cfRule>
  </conditionalFormatting>
  <conditionalFormatting sqref="C503:AZ504">
    <cfRule type="expression" dxfId="55" priority="8">
      <formula>IF(AND($A503&lt;&gt;"",COUNT($C503:$AZ503)=0),TRUE,FALSE)</formula>
    </cfRule>
  </conditionalFormatting>
  <conditionalFormatting sqref="A503:A504">
    <cfRule type="expression" dxfId="54" priority="6">
      <formula>IF(AND(COUNT($C503:$AZ503)&lt;&gt;0,$A503=""),TRUE,FALSE)</formula>
    </cfRule>
  </conditionalFormatting>
  <conditionalFormatting sqref="C500:AZ502">
    <cfRule type="expression" dxfId="53" priority="5">
      <formula>IF(AND($A500&lt;&gt;"",COUNT($C500:$AZ500)=0),TRUE,FALSE)</formula>
    </cfRule>
  </conditionalFormatting>
  <conditionalFormatting sqref="A500:A502">
    <cfRule type="expression" dxfId="52" priority="3">
      <formula>IF(AND(COUNT($C500:$AZ500)&lt;&gt;0,$A500=""),TRUE,FALSE)</formula>
    </cfRule>
  </conditionalFormatting>
  <conditionalFormatting sqref="AY17">
    <cfRule type="expression" dxfId="51" priority="2">
      <formula>IF(AND($A17&lt;&gt;"",COUNT($C17:$AZ17)=0),TRUE,FALSE)</formula>
    </cfRule>
  </conditionalFormatting>
  <conditionalFormatting sqref="AY18">
    <cfRule type="expression" dxfId="50" priority="1">
      <formula>IF(AND($A18&lt;&gt;"",COUNT($C18:$AZ18)=0),TRUE,FALSE)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0C713E91-4244-435E-89D3-2C21E94A4289}">
            <xm:f>IF(AND(Årsrapport!$A$6="",OR($A$17&lt;&gt;"",$A$18&lt;&gt;"")),TRUE,FALSE)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A216:A308 A405:A499 A510:A519 A17:A39</xm:sqref>
        </x14:conditionalFormatting>
        <x14:conditionalFormatting xmlns:xm="http://schemas.microsoft.com/office/excel/2006/main">
          <x14:cfRule type="expression" priority="16" id="{48FBA52A-6F56-4059-B58D-BBAB0EDFD206}">
            <xm:f>IF(AND(Årsrapport!$A$6="",OR($A$17&lt;&gt;"",$A$18&lt;&gt;"")),TRUE,FALSE)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A40:A215</xm:sqref>
        </x14:conditionalFormatting>
        <x14:conditionalFormatting xmlns:xm="http://schemas.microsoft.com/office/excel/2006/main">
          <x14:cfRule type="expression" priority="13" id="{0075E364-0B5F-4886-A9CE-90C32A9F78F8}">
            <xm:f>IF(AND(Årsrapport!$A$6="",OR($A$17&lt;&gt;"",$A$18&lt;&gt;"")),TRUE,FALSE)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A309:A404</xm:sqref>
        </x14:conditionalFormatting>
        <x14:conditionalFormatting xmlns:xm="http://schemas.microsoft.com/office/excel/2006/main">
          <x14:cfRule type="expression" priority="10" id="{4A6F62FC-58B8-4192-8593-A4B8ED7E914D}">
            <xm:f>IF(AND(Årsrapport!$A$6="",OR($A$17&lt;&gt;"",$A$18&lt;&gt;"")),TRUE,FALSE)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A505:A509</xm:sqref>
        </x14:conditionalFormatting>
        <x14:conditionalFormatting xmlns:xm="http://schemas.microsoft.com/office/excel/2006/main">
          <x14:cfRule type="expression" priority="7" id="{B1FE0645-70CB-4A9D-AF06-E1D5BCC6D2C6}">
            <xm:f>IF(AND(Årsrapport!$A$6="",OR($A$17&lt;&gt;"",$A$18&lt;&gt;"")),TRUE,FALSE)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A503:A504</xm:sqref>
        </x14:conditionalFormatting>
        <x14:conditionalFormatting xmlns:xm="http://schemas.microsoft.com/office/excel/2006/main">
          <x14:cfRule type="expression" priority="4" id="{14055941-D32C-4C9E-8C90-7127B5617CED}">
            <xm:f>IF(AND(Årsrapport!$A$6="",OR($A$17&lt;&gt;"",$A$18&lt;&gt;"")),TRUE,FALSE)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A500:A502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2BC3-36AE-46CF-B228-7360D18073E9}">
  <dimension ref="A1:AM55"/>
  <sheetViews>
    <sheetView topLeftCell="Q1" workbookViewId="0">
      <selection activeCell="AL3" sqref="AL3"/>
    </sheetView>
  </sheetViews>
  <sheetFormatPr defaultRowHeight="15" x14ac:dyDescent="0.25"/>
  <cols>
    <col min="1" max="1" width="33.28515625" customWidth="1"/>
    <col min="2" max="32" width="9.7109375" style="89" customWidth="1"/>
    <col min="38" max="38" width="50.7109375" customWidth="1"/>
  </cols>
  <sheetData>
    <row r="1" spans="1:39" ht="30" x14ac:dyDescent="0.25">
      <c r="B1" s="88"/>
      <c r="C1" s="88">
        <v>50</v>
      </c>
      <c r="D1" s="88"/>
      <c r="E1" s="88"/>
      <c r="F1" s="88">
        <v>25</v>
      </c>
      <c r="G1" s="88"/>
      <c r="H1" s="88"/>
      <c r="I1" s="88">
        <v>5</v>
      </c>
      <c r="J1" s="88"/>
      <c r="K1" s="88"/>
      <c r="L1" s="88"/>
      <c r="M1" s="88">
        <v>100</v>
      </c>
      <c r="N1" s="88"/>
      <c r="O1" s="88"/>
      <c r="P1" s="88">
        <v>4</v>
      </c>
      <c r="Q1" s="88"/>
      <c r="R1" s="88"/>
      <c r="S1" s="88"/>
      <c r="T1" s="88">
        <v>1</v>
      </c>
      <c r="U1" s="88"/>
      <c r="V1" s="88"/>
      <c r="W1" s="88"/>
      <c r="X1" s="88">
        <v>1</v>
      </c>
      <c r="Y1" s="88"/>
      <c r="Z1" s="88"/>
      <c r="AA1" s="88"/>
      <c r="AL1" s="152" t="s">
        <v>99</v>
      </c>
    </row>
    <row r="2" spans="1:39" ht="24" customHeight="1" x14ac:dyDescent="0.25">
      <c r="A2" t="s">
        <v>93</v>
      </c>
      <c r="B2" s="3" t="s">
        <v>10</v>
      </c>
      <c r="C2" s="20"/>
      <c r="D2" s="12"/>
      <c r="E2" s="4" t="s">
        <v>10</v>
      </c>
      <c r="F2" s="21"/>
      <c r="G2" s="90">
        <f>SUM(D3,G3,N3)</f>
        <v>0</v>
      </c>
      <c r="H2" s="5" t="s">
        <v>11</v>
      </c>
      <c r="I2" s="21"/>
      <c r="J2" s="90">
        <f>SUM(J3,Q3)</f>
        <v>0</v>
      </c>
      <c r="K2" s="91"/>
      <c r="L2" s="6" t="s">
        <v>11</v>
      </c>
      <c r="M2" s="22"/>
      <c r="N2" s="92"/>
      <c r="O2" s="7" t="s">
        <v>10</v>
      </c>
      <c r="P2" s="23"/>
      <c r="Q2" s="13"/>
      <c r="R2" s="54"/>
      <c r="S2" s="7" t="s">
        <v>10</v>
      </c>
      <c r="T2" s="23"/>
      <c r="U2" s="13"/>
      <c r="V2" s="54"/>
      <c r="W2" s="7" t="s">
        <v>10</v>
      </c>
      <c r="X2" s="23"/>
      <c r="Y2" s="13"/>
      <c r="Z2" s="54"/>
      <c r="AA2" s="54"/>
      <c r="AB2" s="252" t="s">
        <v>73</v>
      </c>
      <c r="AC2" s="93"/>
      <c r="AD2" s="88">
        <f>M1</f>
        <v>100</v>
      </c>
      <c r="AF2" s="89">
        <f>SUM(Table46[[Velge ett alternativ. Alternativene får du fram ved å stå i fletene under og trykke på pila som kommer opp til høyre for feltet. 
Velg så alternativ.]:[Column1]])</f>
        <v>0</v>
      </c>
      <c r="AL2" s="149" t="s">
        <v>113</v>
      </c>
    </row>
    <row r="3" spans="1:39" x14ac:dyDescent="0.25">
      <c r="B3" s="94">
        <f>SUM(B6:B55)</f>
        <v>0</v>
      </c>
      <c r="C3" s="95"/>
      <c r="D3" s="96">
        <f>SUM(Table46[Termo?])</f>
        <v>0</v>
      </c>
      <c r="E3" s="97">
        <f>SUM(E6:E55)</f>
        <v>0</v>
      </c>
      <c r="F3" s="97"/>
      <c r="G3" s="96">
        <f>SUM(Table46[Bolig?])</f>
        <v>0</v>
      </c>
      <c r="H3" s="98">
        <f>SUM(H6:H55)</f>
        <v>0</v>
      </c>
      <c r="I3" s="99"/>
      <c r="J3" s="100">
        <f>SUM(Table46[Antall oppdrag 
Boligkontroll 
i 2021])</f>
        <v>0</v>
      </c>
      <c r="K3" s="101"/>
      <c r="L3" s="102">
        <f>SUM(L6:L55)</f>
        <v>0</v>
      </c>
      <c r="M3" s="102"/>
      <c r="N3" s="103">
        <f>SUM(Table46[Næring?])</f>
        <v>0</v>
      </c>
      <c r="O3" s="104">
        <f>SUM(O6:O55)</f>
        <v>0</v>
      </c>
      <c r="P3" s="105"/>
      <c r="Q3" s="103">
        <f>SUM(Table46[Antall oppdrag 
Næringskontroll
i 2021])</f>
        <v>0</v>
      </c>
      <c r="R3" s="106"/>
      <c r="S3" s="104">
        <f>SUM(S6:S55)</f>
        <v>0</v>
      </c>
      <c r="T3" s="105"/>
      <c r="U3" s="103">
        <f>SUM(Table46[Landbruk?2])</f>
        <v>0</v>
      </c>
      <c r="V3" s="106"/>
      <c r="W3" s="104">
        <f>SUM(W6:W55)</f>
        <v>0</v>
      </c>
      <c r="X3" s="105"/>
      <c r="Y3" s="103">
        <f>SUM(Table46[Antall oppdrag 
Takst i 2022])</f>
        <v>0</v>
      </c>
      <c r="Z3" s="106"/>
      <c r="AA3" s="106"/>
      <c r="AB3" s="253"/>
      <c r="AC3" s="93"/>
      <c r="AH3">
        <f>SUM(Table46[Gule felt1])</f>
        <v>0</v>
      </c>
      <c r="AI3">
        <f>SUM(Table46[Gule felt2])</f>
        <v>0</v>
      </c>
      <c r="AJ3">
        <f>SUM(Table46[røde felt1])</f>
        <v>0</v>
      </c>
      <c r="AK3">
        <f>SUM(Table46[røde felt2])</f>
        <v>0</v>
      </c>
      <c r="AL3">
        <f>SUM(AH3:AK3,AM3)</f>
        <v>1</v>
      </c>
      <c r="AM3">
        <f>IF(Foretaksinformasjon!L15&lt;&gt;0,1,0)</f>
        <v>1</v>
      </c>
    </row>
    <row r="4" spans="1:39" ht="37.5" customHeight="1" x14ac:dyDescent="0.25">
      <c r="A4" s="2" t="s">
        <v>0</v>
      </c>
      <c r="B4" s="107" t="s">
        <v>2</v>
      </c>
      <c r="C4" s="108"/>
      <c r="D4" s="108"/>
      <c r="E4" s="255" t="s">
        <v>3</v>
      </c>
      <c r="F4" s="255"/>
      <c r="G4" s="255"/>
      <c r="H4" s="255"/>
      <c r="I4" s="109"/>
      <c r="J4" s="109"/>
      <c r="K4" s="110"/>
      <c r="L4" s="256" t="s">
        <v>4</v>
      </c>
      <c r="M4" s="257"/>
      <c r="N4" s="257"/>
      <c r="O4" s="257"/>
      <c r="P4" s="111"/>
      <c r="Q4" s="111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254"/>
      <c r="AC4" s="93" t="s">
        <v>82</v>
      </c>
      <c r="AD4" s="113" t="s">
        <v>9</v>
      </c>
      <c r="AE4" s="114"/>
      <c r="AF4" s="114"/>
      <c r="AG4" s="1"/>
      <c r="AH4" s="1"/>
      <c r="AI4" s="1"/>
      <c r="AJ4" s="1"/>
      <c r="AK4" s="1"/>
      <c r="AL4" s="1">
        <f>SUM(AH3:AI3)</f>
        <v>0</v>
      </c>
      <c r="AM4" s="1">
        <v>6</v>
      </c>
    </row>
    <row r="5" spans="1:39" ht="78" customHeight="1" x14ac:dyDescent="0.25">
      <c r="A5" s="9" t="s">
        <v>1</v>
      </c>
      <c r="B5" s="115" t="s">
        <v>77</v>
      </c>
      <c r="C5" s="116" t="s">
        <v>40</v>
      </c>
      <c r="D5" s="116" t="s">
        <v>78</v>
      </c>
      <c r="E5" s="117" t="s">
        <v>76</v>
      </c>
      <c r="F5" s="117" t="s">
        <v>41</v>
      </c>
      <c r="G5" s="117" t="s">
        <v>71</v>
      </c>
      <c r="H5" s="117" t="s">
        <v>83</v>
      </c>
      <c r="I5" s="118" t="s">
        <v>42</v>
      </c>
      <c r="J5" s="118" t="s">
        <v>15</v>
      </c>
      <c r="K5" s="119" t="s">
        <v>49</v>
      </c>
      <c r="L5" s="120" t="s">
        <v>74</v>
      </c>
      <c r="M5" s="121" t="s">
        <v>43</v>
      </c>
      <c r="N5" s="121" t="s">
        <v>72</v>
      </c>
      <c r="O5" s="121" t="s">
        <v>75</v>
      </c>
      <c r="P5" s="122" t="s">
        <v>44</v>
      </c>
      <c r="Q5" s="122" t="s">
        <v>16</v>
      </c>
      <c r="R5" s="123" t="s">
        <v>50</v>
      </c>
      <c r="S5" s="124" t="s">
        <v>80</v>
      </c>
      <c r="T5" s="124" t="s">
        <v>68</v>
      </c>
      <c r="U5" s="124" t="s">
        <v>79</v>
      </c>
      <c r="V5" s="123" t="s">
        <v>64</v>
      </c>
      <c r="W5" s="124" t="s">
        <v>81</v>
      </c>
      <c r="X5" s="124" t="s">
        <v>65</v>
      </c>
      <c r="Y5" s="124" t="s">
        <v>66</v>
      </c>
      <c r="Z5" s="123" t="s">
        <v>67</v>
      </c>
      <c r="AA5" s="124" t="s">
        <v>22</v>
      </c>
      <c r="AB5" s="125" t="s">
        <v>13</v>
      </c>
      <c r="AC5" s="126" t="s">
        <v>45</v>
      </c>
      <c r="AD5" s="127" t="s">
        <v>12</v>
      </c>
      <c r="AE5" s="128" t="s">
        <v>69</v>
      </c>
      <c r="AF5" s="128" t="s">
        <v>70</v>
      </c>
      <c r="AG5" s="87" t="s">
        <v>63</v>
      </c>
      <c r="AH5" s="150" t="s">
        <v>95</v>
      </c>
      <c r="AI5" s="150" t="s">
        <v>98</v>
      </c>
      <c r="AJ5" s="151" t="s">
        <v>96</v>
      </c>
      <c r="AK5" s="151" t="s">
        <v>97</v>
      </c>
      <c r="AL5" s="87" t="s">
        <v>105</v>
      </c>
    </row>
    <row r="6" spans="1:39" x14ac:dyDescent="0.25">
      <c r="A6" s="8">
        <f>Årsrapport!A6</f>
        <v>0</v>
      </c>
      <c r="B6" s="134">
        <f>IF(MID(Årsrapport!A6,5,2)="13",IF(Årsrapport!B6="",0,Årsrapport!B6),0)</f>
        <v>0</v>
      </c>
      <c r="C6" s="130" t="b">
        <f>IF(AND(Table46[[#This Row],[Antall timer termo?]]&lt;$C$1,Table46[[#This Row],[Termo?]]),TRUE,FALSE)</f>
        <v>0</v>
      </c>
      <c r="D6" s="134" t="b">
        <f>IF(MID(Årsrapport!A6,5,2)="13",TRUE,FALSE)</f>
        <v>0</v>
      </c>
      <c r="E6" s="134">
        <f>IF(MID(Årsrapport!A6,5,2)="12",IF(Årsrapport!C6="",0,Årsrapport!C6),0)</f>
        <v>0</v>
      </c>
      <c r="F6" s="130" t="b">
        <f>IF(AND(Table46[[#This Row],[Antall timer Bolig?]]&lt;$F$1,Table46[[#This Row],[Bolig?]]),TRUE,FALSE)</f>
        <v>0</v>
      </c>
      <c r="G6" s="134" t="b">
        <f>IF(MID(Årsrapport!A6,5,2)="12",TRUE,FALSE)</f>
        <v>0</v>
      </c>
      <c r="H6" s="134">
        <f>IF(MID(Årsrapport!A6,5,2)="12",IF(Årsrapport!D6="",0,Årsrapport!D6),0)</f>
        <v>0</v>
      </c>
      <c r="I6" s="130" t="b">
        <f>IF(AND(Table46[[#This Row],[Antall oppdrag Bolig?]]&lt;$I$1,Table46[[#This Row],[Bolig?]]),TRUE,FALSE)</f>
        <v>0</v>
      </c>
      <c r="J6" s="134">
        <f>IF(AND(NOT(Table46[[#This Row],[Antall oppdrag Bolig?]]),Årsrapport!D6&lt;&gt;""),1,0)</f>
        <v>0</v>
      </c>
      <c r="K6" s="129" t="b">
        <f>IF(AND(Table46[[#This Row],[For få timer2]],Table46[[#This Row],[For få oppdrag]]),TRUE,FALSE)</f>
        <v>0</v>
      </c>
      <c r="L6" s="133">
        <f>IF(OR(MID(Årsrapport!A6,5,2)="15",MID(Årsrapport!A6,5,2)="20"),IF(Årsrapport!E6="",0,Årsrapport!E6),0)</f>
        <v>0</v>
      </c>
      <c r="M6" s="130" t="b">
        <f>IF(AND(Table46[[#This Row],[Antall timer næring Næring?]]&lt;$M$1,Table46[[#This Row],[Næring?]]),TRUE,FALSE)</f>
        <v>0</v>
      </c>
      <c r="N6" s="133" t="b">
        <f>IF(OR(MID(Årsrapport!A6,5,2)="20",MID(Årsrapport!A6,5,2)="15"),TRUE,FALSE)</f>
        <v>0</v>
      </c>
      <c r="O6" s="134">
        <f>IF(OR(MID(Årsrapport!A6,5,2)="15",MID(Årsrapport!A6,5,2)="20"),IF(Årsrapport!F6="",0,Årsrapport!F6),0)</f>
        <v>0</v>
      </c>
      <c r="P6" s="130" t="b">
        <f>IF(AND(Table46[[#This Row],[Antall oppdrag næring]]&lt;$P$1,Table46[[#This Row],[Næring?]]),TRUE,FALSE)</f>
        <v>0</v>
      </c>
      <c r="Q6" s="129" t="b">
        <f>IF(OR(MID(Årsrapport!A6,5,2)="20",MID(Årsrapport!A6,5,2)="15"),TRUE,FALSE)</f>
        <v>0</v>
      </c>
      <c r="R6" s="129" t="b">
        <f>IF(AND(Table46[[#This Row],[For få timer3]],Table46[[#This Row],[For få oppdrag2]]),TRUE,FALSE)</f>
        <v>0</v>
      </c>
      <c r="S6" s="134">
        <f>IF(MID(Årsrapport!A6,5,2)="20",IF(Årsrapport!G6="",0,Årsrapport!G6),0)</f>
        <v>0</v>
      </c>
      <c r="T6" s="130" t="b">
        <f>IF(AND(Table46[[#This Row],[Antall oppdrag landbruk?]]&lt;$T$1,Table46[[#This Row],[Landbruk?2]]),TRUE,FALSE)</f>
        <v>0</v>
      </c>
      <c r="U6" s="134" t="b">
        <f>IF(MID(Årsrapport!A6,5,2)="20",TRUE,FALSE)</f>
        <v>0</v>
      </c>
      <c r="V6" s="129" t="b">
        <f>IF(AND(Table46[[#This Row],[For få timer3]],Table46[[#This Row],[For få oppdrag2]]),TRUE,FALSE)</f>
        <v>0</v>
      </c>
      <c r="W6" s="134">
        <f>IF(MID(Årsrapport!A6,5,2)="21",IF(Årsrapport!H6="",0,Årsrapport!H6),0)</f>
        <v>0</v>
      </c>
      <c r="X6" s="130" t="b">
        <f>IF(AND(Table46[[#This Row],[Antall oppdrag Takst?]]&lt;$X$1,Table46[[#This Row],[Antall oppdrag 
Takst i 2022]]),TRUE,FALSE)</f>
        <v>0</v>
      </c>
      <c r="Y6" s="134" t="b">
        <f>IF(MID(Årsrapport!A6,5,2)="21",TRUE,FALSE)</f>
        <v>0</v>
      </c>
      <c r="Z6" s="129" t="b">
        <f>IF(AND(Table46[[#This Row],[For få timer3]],Table46[[#This Row],[For få oppdrag2]]),TRUE,FALSE)</f>
        <v>0</v>
      </c>
      <c r="AA6" s="130" t="b">
        <f>IF(MID(Årsrapport!A6,5,2)="16",TRUE,FALSE)</f>
        <v>0</v>
      </c>
      <c r="AB6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6" s="130" t="b">
        <f>IF(AND(OR(C6,K6,R6,V6,Z6),Årsrapport!K6=""),TRUE,FALSE)</f>
        <v>0</v>
      </c>
      <c r="AD6" s="132" t="str">
        <f>Årsrapport!E6</f>
        <v/>
      </c>
      <c r="AE6" s="131" t="str">
        <f>Årsrapport!E6</f>
        <v/>
      </c>
      <c r="AF6" s="131" t="str">
        <f>Årsrapport!F6</f>
        <v/>
      </c>
      <c r="AG6" s="86"/>
      <c r="AH6" s="86">
        <f>IF(AND(NOT(Feilsjekk!$AA6),Årsrapport!$A6&lt;&gt;"",OR(Årsrapport!$I6&lt;&gt;"x",Årsrapport!$I6&lt;&gt;"X")),1,0)</f>
        <v>0</v>
      </c>
      <c r="AI6" s="86">
        <f>IF(AND(NOT(Feilsjekk!$G6),NOT(Feilsjekk!$AA6),Årsrapport!$A6&lt;&gt;"",OR(Årsrapport!$J6&lt;&gt;"x",Årsrapport!$J6&lt;&gt;"X")),1,0)</f>
        <v>0</v>
      </c>
      <c r="AJ6" s="86">
        <f>IF(AND(Årsrapport!$K6="",NOT(Feilsjekk!$AA6),Feilsjekk!$AB6),1,0)</f>
        <v>0</v>
      </c>
      <c r="AK6" s="86">
        <f>IF(AND(OR(Årsrapport!$K6="Annet, spesifiser til høyre -&gt;",Årsrapport!$K6="Manglet oppdrag, årsak -&gt;"),Årsrapport!$L6=""),1,0)</f>
        <v>0</v>
      </c>
      <c r="AL6" s="160">
        <f>IF(OR(LEN(Årsrapport!L6)&lt;$AM$4,Årsrapport!L6=0),0,1)</f>
        <v>0</v>
      </c>
    </row>
    <row r="7" spans="1:39" x14ac:dyDescent="0.25">
      <c r="A7" s="8">
        <f>Årsrapport!A7</f>
        <v>0</v>
      </c>
      <c r="B7" s="134">
        <f>IF(MID(Årsrapport!A7,5,2)="13",IF(Årsrapport!B7="",0,Årsrapport!B7),0)</f>
        <v>0</v>
      </c>
      <c r="C7" s="130" t="b">
        <f>IF(AND(Table46[[#This Row],[Antall timer termo?]]&lt;$C$1,Table46[[#This Row],[Termo?]]),TRUE,FALSE)</f>
        <v>0</v>
      </c>
      <c r="D7" s="134" t="b">
        <f>IF(MID(Årsrapport!A7,5,2)="13",TRUE,FALSE)</f>
        <v>0</v>
      </c>
      <c r="E7" s="134">
        <f>IF(MID(Årsrapport!A7,5,2)="12",IF(Årsrapport!C7="",0,Årsrapport!C7),0)</f>
        <v>0</v>
      </c>
      <c r="F7" s="130" t="b">
        <f>IF(AND(Table46[[#This Row],[Antall timer Bolig?]]&lt;$F$1,Table46[[#This Row],[Bolig?]]),TRUE,FALSE)</f>
        <v>0</v>
      </c>
      <c r="G7" s="134" t="b">
        <f>IF(MID(Årsrapport!A7,5,2)="12",TRUE,FALSE)</f>
        <v>0</v>
      </c>
      <c r="H7" s="134">
        <f>IF(MID(Årsrapport!A7,5,2)="12",IF(Årsrapport!D7="",0,Årsrapport!D7),0)</f>
        <v>0</v>
      </c>
      <c r="I7" s="130" t="b">
        <f>IF(AND(Table46[[#This Row],[Antall oppdrag Bolig?]]&lt;$I$1,Table46[[#This Row],[Bolig?]]),TRUE,FALSE)</f>
        <v>0</v>
      </c>
      <c r="J7" s="134">
        <f>IF(AND(NOT(Table46[[#This Row],[Antall oppdrag Bolig?]]),Årsrapport!D7&lt;&gt;""),1,0)</f>
        <v>0</v>
      </c>
      <c r="K7" s="129" t="b">
        <f>IF(AND(Table46[[#This Row],[For få timer2]],Table46[[#This Row],[For få oppdrag]]),TRUE,FALSE)</f>
        <v>0</v>
      </c>
      <c r="L7" s="133">
        <f>IF(OR(MID(Årsrapport!A7,5,2)="15",MID(Årsrapport!A7,5,2)="20"),IF(Årsrapport!E7="",0,Årsrapport!E7),0)</f>
        <v>0</v>
      </c>
      <c r="M7" s="130" t="b">
        <f>IF(AND(Table46[[#This Row],[Antall timer næring Næring?]]&lt;$M$1,Table46[[#This Row],[Næring?]]),TRUE,FALSE)</f>
        <v>0</v>
      </c>
      <c r="N7" s="133" t="b">
        <f>IF(OR(MID(Årsrapport!A7,5,2)="20",MID(Årsrapport!A7,5,2)="15"),TRUE,FALSE)</f>
        <v>0</v>
      </c>
      <c r="O7" s="134">
        <f>IF(OR(MID(Årsrapport!A7,5,2)="15",MID(Årsrapport!A7,5,2)="20"),IF(Årsrapport!F7="",0,Årsrapport!F7),0)</f>
        <v>0</v>
      </c>
      <c r="P7" s="130" t="b">
        <f>IF(AND(Table46[[#This Row],[Antall oppdrag næring]]&lt;$P$1,Table46[[#This Row],[Næring?]]),TRUE,FALSE)</f>
        <v>0</v>
      </c>
      <c r="Q7" s="129" t="b">
        <f>IF(OR(MID(Årsrapport!A7,5,2)="20",MID(Årsrapport!A7,5,2)="15"),TRUE,FALSE)</f>
        <v>0</v>
      </c>
      <c r="R7" s="129" t="b">
        <f>IF(AND(Table46[[#This Row],[For få timer3]],Table46[[#This Row],[For få oppdrag2]]),TRUE,FALSE)</f>
        <v>0</v>
      </c>
      <c r="S7" s="134">
        <f>IF(MID(Årsrapport!A7,5,2)="20",IF(Årsrapport!G7="",0,Årsrapport!G7),0)</f>
        <v>0</v>
      </c>
      <c r="T7" s="130" t="b">
        <f>IF(AND(Table46[[#This Row],[Antall oppdrag landbruk?]]&lt;$T$1,Table46[[#This Row],[Landbruk?2]]),TRUE,FALSE)</f>
        <v>0</v>
      </c>
      <c r="U7" s="134" t="b">
        <f>IF(MID(Årsrapport!A7,5,2)="20",TRUE,FALSE)</f>
        <v>0</v>
      </c>
      <c r="V7" s="129" t="b">
        <f>IF(AND(Table46[[#This Row],[For få timer3]],Table46[[#This Row],[For få oppdrag2]]),TRUE,FALSE)</f>
        <v>0</v>
      </c>
      <c r="W7" s="134">
        <f>IF(MID(Årsrapport!A7,5,2)="21",IF(Årsrapport!H7="",0,Årsrapport!H7),0)</f>
        <v>0</v>
      </c>
      <c r="X7" s="130" t="b">
        <f>IF(AND(Table46[[#This Row],[Antall oppdrag Takst?]]&lt;$X$1,Table46[[#This Row],[Antall oppdrag 
Takst i 2022]]),TRUE,FALSE)</f>
        <v>0</v>
      </c>
      <c r="Y7" s="134" t="b">
        <f>IF(MID(Årsrapport!A7,5,2)="21",TRUE,FALSE)</f>
        <v>0</v>
      </c>
      <c r="Z7" s="129" t="b">
        <f>IF(AND(Table46[[#This Row],[For få timer3]],Table46[[#This Row],[For få oppdrag2]]),TRUE,FALSE)</f>
        <v>0</v>
      </c>
      <c r="AA7" s="130" t="b">
        <f>IF(MID(Årsrapport!A7,5,2)="16",TRUE,FALSE)</f>
        <v>0</v>
      </c>
      <c r="AB7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7" s="130" t="b">
        <f>IF(AND(OR(C7,K7,R7,V7,Z7),Årsrapport!K7=""),TRUE,FALSE)</f>
        <v>0</v>
      </c>
      <c r="AD7" s="132" t="str">
        <f>Årsrapport!E7</f>
        <v/>
      </c>
      <c r="AE7" s="131" t="str">
        <f>Årsrapport!E7</f>
        <v/>
      </c>
      <c r="AF7" s="131" t="str">
        <f>Årsrapport!F7</f>
        <v/>
      </c>
      <c r="AG7" s="86"/>
      <c r="AH7" s="86">
        <f>IF(AND(NOT(Feilsjekk!$AA7),Årsrapport!$A7&lt;&gt;"",OR(Årsrapport!$I7&lt;&gt;"x",Årsrapport!$I7&lt;&gt;"X")),1,0)</f>
        <v>0</v>
      </c>
      <c r="AI7" s="86">
        <f>IF(AND(NOT(Feilsjekk!$G7),NOT(Feilsjekk!$AA7),Årsrapport!$A7&lt;&gt;"",OR(Årsrapport!$J7&lt;&gt;"x",Årsrapport!$J7&lt;&gt;"X")),1,0)</f>
        <v>0</v>
      </c>
      <c r="AJ7" s="86">
        <f>IF(AND(Årsrapport!$K7="",NOT(Feilsjekk!$AA7),Feilsjekk!$AB7),1,0)</f>
        <v>0</v>
      </c>
      <c r="AK7" s="86">
        <f>IF(AND(OR(Årsrapport!$K7="Annet, spesifiser til høyre -&gt;",Årsrapport!$K7="Manglet oppdrag, årsak -&gt;"),Årsrapport!$L7=""),1,0)</f>
        <v>0</v>
      </c>
      <c r="AL7" s="160">
        <f>IF(OR(LEN(Årsrapport!L7)&lt;$AM$4,Årsrapport!L7=0),0,1)</f>
        <v>0</v>
      </c>
    </row>
    <row r="8" spans="1:39" x14ac:dyDescent="0.25">
      <c r="A8" s="8">
        <f>Årsrapport!A8</f>
        <v>0</v>
      </c>
      <c r="B8" s="134">
        <f>IF(MID(Årsrapport!A8,5,2)="13",IF(Årsrapport!B8="",0,Årsrapport!B8),0)</f>
        <v>0</v>
      </c>
      <c r="C8" s="130" t="b">
        <f>IF(AND(Table46[[#This Row],[Antall timer termo?]]&lt;$C$1,Table46[[#This Row],[Termo?]]),TRUE,FALSE)</f>
        <v>0</v>
      </c>
      <c r="D8" s="134" t="b">
        <f>IF(MID(Årsrapport!A8,5,2)="13",TRUE,FALSE)</f>
        <v>0</v>
      </c>
      <c r="E8" s="134">
        <f>IF(MID(Årsrapport!A8,5,2)="12",IF(Årsrapport!C8="",0,Årsrapport!C8),0)</f>
        <v>0</v>
      </c>
      <c r="F8" s="130" t="b">
        <f>IF(AND(Table46[[#This Row],[Antall timer Bolig?]]&lt;$F$1,Table46[[#This Row],[Bolig?]]),TRUE,FALSE)</f>
        <v>0</v>
      </c>
      <c r="G8" s="134" t="b">
        <f>IF(MID(Årsrapport!A8,5,2)="12",TRUE,FALSE)</f>
        <v>0</v>
      </c>
      <c r="H8" s="134">
        <f>IF(MID(Årsrapport!A8,5,2)="12",IF(Årsrapport!D8="",0,Årsrapport!D8),0)</f>
        <v>0</v>
      </c>
      <c r="I8" s="130" t="b">
        <f>IF(AND(Table46[[#This Row],[Antall oppdrag Bolig?]]&lt;$I$1,Table46[[#This Row],[Bolig?]]),TRUE,FALSE)</f>
        <v>0</v>
      </c>
      <c r="J8" s="134">
        <f>IF(AND(NOT(Table46[[#This Row],[Antall oppdrag Bolig?]]),Årsrapport!D8&lt;&gt;""),1,0)</f>
        <v>0</v>
      </c>
      <c r="K8" s="129" t="b">
        <f>IF(AND(Table46[[#This Row],[For få timer2]],Table46[[#This Row],[For få oppdrag]]),TRUE,FALSE)</f>
        <v>0</v>
      </c>
      <c r="L8" s="133">
        <f>IF(OR(MID(Årsrapport!A8,5,2)="15",MID(Årsrapport!A8,5,2)="20"),IF(Årsrapport!E8="",0,Årsrapport!E8),0)</f>
        <v>0</v>
      </c>
      <c r="M8" s="130" t="b">
        <f>IF(AND(Table46[[#This Row],[Antall timer næring Næring?]]&lt;$M$1,Table46[[#This Row],[Næring?]]),TRUE,FALSE)</f>
        <v>0</v>
      </c>
      <c r="N8" s="133" t="b">
        <f>IF(OR(MID(Årsrapport!A8,5,2)="20",MID(Årsrapport!A8,5,2)="15"),TRUE,FALSE)</f>
        <v>0</v>
      </c>
      <c r="O8" s="134">
        <f>IF(OR(MID(Årsrapport!A8,5,2)="15",MID(Årsrapport!A8,5,2)="20"),IF(Årsrapport!F8="",0,Årsrapport!F8),0)</f>
        <v>0</v>
      </c>
      <c r="P8" s="130" t="b">
        <f>IF(AND(Table46[[#This Row],[Antall oppdrag næring]]&lt;$P$1,Table46[[#This Row],[Næring?]]),TRUE,FALSE)</f>
        <v>0</v>
      </c>
      <c r="Q8" s="129" t="b">
        <f>IF(OR(MID(Årsrapport!A8,5,2)="20",MID(Årsrapport!A8,5,2)="15"),TRUE,FALSE)</f>
        <v>0</v>
      </c>
      <c r="R8" s="129" t="b">
        <f>IF(AND(Table46[[#This Row],[For få timer3]],Table46[[#This Row],[For få oppdrag2]]),TRUE,FALSE)</f>
        <v>0</v>
      </c>
      <c r="S8" s="134">
        <f>IF(MID(Årsrapport!A8,5,2)="20",IF(Årsrapport!G8="",0,Årsrapport!G8),0)</f>
        <v>0</v>
      </c>
      <c r="T8" s="130" t="b">
        <f>IF(AND(Table46[[#This Row],[Antall oppdrag landbruk?]]&lt;$T$1,Table46[[#This Row],[Landbruk?2]]),TRUE,FALSE)</f>
        <v>0</v>
      </c>
      <c r="U8" s="134" t="b">
        <f>IF(MID(Årsrapport!A8,5,2)="20",TRUE,FALSE)</f>
        <v>0</v>
      </c>
      <c r="V8" s="129" t="b">
        <f>IF(AND(Table46[[#This Row],[For få timer3]],Table46[[#This Row],[For få oppdrag2]]),TRUE,FALSE)</f>
        <v>0</v>
      </c>
      <c r="W8" s="134">
        <f>IF(MID(Årsrapport!A8,5,2)="21",IF(Årsrapport!H8="",0,Årsrapport!H8),0)</f>
        <v>0</v>
      </c>
      <c r="X8" s="130" t="b">
        <f>IF(AND(Table46[[#This Row],[Antall oppdrag Takst?]]&lt;$X$1,Table46[[#This Row],[Antall oppdrag 
Takst i 2022]]),TRUE,FALSE)</f>
        <v>0</v>
      </c>
      <c r="Y8" s="134" t="b">
        <f>IF(MID(Årsrapport!A8,5,2)="21",TRUE,FALSE)</f>
        <v>0</v>
      </c>
      <c r="Z8" s="129" t="b">
        <f>IF(AND(Table46[[#This Row],[For få timer3]],Table46[[#This Row],[For få oppdrag2]]),TRUE,FALSE)</f>
        <v>0</v>
      </c>
      <c r="AA8" s="130" t="b">
        <f>IF(MID(Årsrapport!A8,5,2)="16",TRUE,FALSE)</f>
        <v>0</v>
      </c>
      <c r="AB8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8" s="130" t="b">
        <f>IF(AND(OR(C8,K8,R8,V8,Z8),Årsrapport!K8=""),TRUE,FALSE)</f>
        <v>0</v>
      </c>
      <c r="AD8" s="132"/>
      <c r="AE8" s="131" t="str">
        <f>Årsrapport!E8</f>
        <v/>
      </c>
      <c r="AF8" s="131" t="str">
        <f>Årsrapport!F8</f>
        <v/>
      </c>
      <c r="AG8" s="86">
        <f>IF(Table46[[#This Row],[E]]&lt;$M$1,1,0)</f>
        <v>0</v>
      </c>
      <c r="AH8" s="86">
        <f>IF(AND(NOT(Feilsjekk!$AA8),Årsrapport!$A8&lt;&gt;"",OR(Årsrapport!$I8&lt;&gt;"x",Årsrapport!$I8&lt;&gt;"X")),1,0)</f>
        <v>0</v>
      </c>
      <c r="AI8" s="86">
        <f>IF(AND(NOT(Feilsjekk!$G8),NOT(Feilsjekk!$AA8),Årsrapport!$A8&lt;&gt;"",OR(Årsrapport!$J8&lt;&gt;"x",Årsrapport!$J8&lt;&gt;"X")),1,0)</f>
        <v>0</v>
      </c>
      <c r="AJ8" s="86">
        <f>IF(AND(Årsrapport!$K8="",NOT(Feilsjekk!$AA8),Feilsjekk!$AB8),1,0)</f>
        <v>0</v>
      </c>
      <c r="AK8" s="86">
        <f>IF(AND(OR(Årsrapport!$K8="Annet, spesifiser til høyre -&gt;",Årsrapport!$K8="Manglet oppdrag, årsak -&gt;"),Årsrapport!$L8=""),1,0)</f>
        <v>0</v>
      </c>
      <c r="AL8" s="160">
        <f>IF(OR(LEN(Årsrapport!L8)&lt;$AM$4,Årsrapport!L8=0),0,1)</f>
        <v>0</v>
      </c>
    </row>
    <row r="9" spans="1:39" x14ac:dyDescent="0.25">
      <c r="A9" s="8">
        <f>Årsrapport!A9</f>
        <v>0</v>
      </c>
      <c r="B9" s="134">
        <f>IF(MID(Årsrapport!A9,5,2)="13",IF(Årsrapport!B9="",0,Årsrapport!B9),0)</f>
        <v>0</v>
      </c>
      <c r="C9" s="130" t="b">
        <f>IF(AND(Table46[[#This Row],[Antall timer termo?]]&lt;$C$1,Table46[[#This Row],[Termo?]]),TRUE,FALSE)</f>
        <v>0</v>
      </c>
      <c r="D9" s="134" t="b">
        <f>IF(MID(Årsrapport!A9,5,2)="13",TRUE,FALSE)</f>
        <v>0</v>
      </c>
      <c r="E9" s="134">
        <f>IF(MID(Årsrapport!A9,5,2)="12",IF(Årsrapport!C9="",0,Årsrapport!C9),0)</f>
        <v>0</v>
      </c>
      <c r="F9" s="130" t="b">
        <f>IF(AND(Table46[[#This Row],[Antall timer Bolig?]]&lt;$F$1,Table46[[#This Row],[Bolig?]]),TRUE,FALSE)</f>
        <v>0</v>
      </c>
      <c r="G9" s="134" t="b">
        <f>IF(MID(Årsrapport!A9,5,2)="12",TRUE,FALSE)</f>
        <v>0</v>
      </c>
      <c r="H9" s="134">
        <f>IF(MID(Årsrapport!A9,5,2)="12",IF(Årsrapport!D9="",0,Årsrapport!D9),0)</f>
        <v>0</v>
      </c>
      <c r="I9" s="130" t="b">
        <f>IF(AND(Table46[[#This Row],[Antall oppdrag Bolig?]]&lt;$I$1,Table46[[#This Row],[Bolig?]]),TRUE,FALSE)</f>
        <v>0</v>
      </c>
      <c r="J9" s="134">
        <f>IF(AND(NOT(Table46[[#This Row],[Antall oppdrag Bolig?]]),Årsrapport!D9&lt;&gt;""),1,0)</f>
        <v>0</v>
      </c>
      <c r="K9" s="129" t="b">
        <f>IF(AND(Table46[[#This Row],[For få timer2]],Table46[[#This Row],[For få oppdrag]]),TRUE,FALSE)</f>
        <v>0</v>
      </c>
      <c r="L9" s="133">
        <f>IF(OR(MID(Årsrapport!A9,5,2)="15",MID(Årsrapport!A9,5,2)="20"),IF(Årsrapport!E9="",0,Årsrapport!E9),0)</f>
        <v>0</v>
      </c>
      <c r="M9" s="130" t="b">
        <f>IF(AND(Table46[[#This Row],[Antall timer næring Næring?]]&lt;$M$1,Table46[[#This Row],[Næring?]]),TRUE,FALSE)</f>
        <v>0</v>
      </c>
      <c r="N9" s="133" t="b">
        <f>IF(OR(MID(Årsrapport!A9,5,2)="20",MID(Årsrapport!A9,5,2)="15"),TRUE,FALSE)</f>
        <v>0</v>
      </c>
      <c r="O9" s="134">
        <f>IF(OR(MID(Årsrapport!A9,5,2)="15",MID(Årsrapport!A9,5,2)="20"),IF(Årsrapport!F9="",0,Årsrapport!F9),0)</f>
        <v>0</v>
      </c>
      <c r="P9" s="130" t="b">
        <f>IF(AND(Table46[[#This Row],[Antall oppdrag næring]]&lt;$P$1,Table46[[#This Row],[Næring?]]),TRUE,FALSE)</f>
        <v>0</v>
      </c>
      <c r="Q9" s="129" t="b">
        <f>IF(OR(MID(Årsrapport!A9,5,2)="20",MID(Årsrapport!A9,5,2)="15"),TRUE,FALSE)</f>
        <v>0</v>
      </c>
      <c r="R9" s="129" t="b">
        <f>IF(AND(Table46[[#This Row],[For få timer3]],Table46[[#This Row],[For få oppdrag2]]),TRUE,FALSE)</f>
        <v>0</v>
      </c>
      <c r="S9" s="134">
        <f>IF(MID(Årsrapport!A9,5,2)="20",IF(Årsrapport!G9="",0,Årsrapport!G9),0)</f>
        <v>0</v>
      </c>
      <c r="T9" s="130" t="b">
        <f>IF(AND(Table46[[#This Row],[Antall oppdrag landbruk?]]&lt;$T$1,Table46[[#This Row],[Landbruk?2]]),TRUE,FALSE)</f>
        <v>0</v>
      </c>
      <c r="U9" s="134" t="b">
        <f>IF(MID(Årsrapport!A9,5,2)="20",TRUE,FALSE)</f>
        <v>0</v>
      </c>
      <c r="V9" s="129" t="b">
        <f>IF(AND(Table46[[#This Row],[For få timer3]],Table46[[#This Row],[For få oppdrag2]]),TRUE,FALSE)</f>
        <v>0</v>
      </c>
      <c r="W9" s="134">
        <f>IF(MID(Årsrapport!A9,5,2)="21",IF(Årsrapport!H9="",0,Årsrapport!H9),0)</f>
        <v>0</v>
      </c>
      <c r="X9" s="130" t="b">
        <f>IF(AND(Table46[[#This Row],[Antall oppdrag Takst?]]&lt;$X$1,Table46[[#This Row],[Antall oppdrag 
Takst i 2022]]),TRUE,FALSE)</f>
        <v>0</v>
      </c>
      <c r="Y9" s="134" t="b">
        <f>IF(MID(Årsrapport!A9,5,2)="21",TRUE,FALSE)</f>
        <v>0</v>
      </c>
      <c r="Z9" s="129" t="b">
        <f>IF(AND(Table46[[#This Row],[For få timer3]],Table46[[#This Row],[For få oppdrag2]]),TRUE,FALSE)</f>
        <v>0</v>
      </c>
      <c r="AA9" s="130" t="b">
        <f>IF(MID(Årsrapport!A9,5,2)="16",TRUE,FALSE)</f>
        <v>0</v>
      </c>
      <c r="AB9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9" s="130" t="b">
        <f>IF(AND(OR(C9,K9,R9,V9,Z9),Årsrapport!K9=""),TRUE,FALSE)</f>
        <v>0</v>
      </c>
      <c r="AD9" s="132" t="str">
        <f>Årsrapport!E9</f>
        <v/>
      </c>
      <c r="AE9" s="131" t="str">
        <f>Årsrapport!E9</f>
        <v/>
      </c>
      <c r="AF9" s="131" t="str">
        <f>Årsrapport!F9</f>
        <v/>
      </c>
      <c r="AG9" s="86">
        <f>IF(Table46[[#This Row],[E]]&lt;$M$1,1,0)</f>
        <v>0</v>
      </c>
      <c r="AH9" s="86">
        <f>IF(AND(NOT(Feilsjekk!$AA9),Årsrapport!$A9&lt;&gt;"",OR(Årsrapport!$I9&lt;&gt;"x",Årsrapport!$I9&lt;&gt;"X")),1,0)</f>
        <v>0</v>
      </c>
      <c r="AI9" s="86">
        <f>IF(AND(NOT(Feilsjekk!$G9),NOT(Feilsjekk!$AA9),Årsrapport!$A9&lt;&gt;"",OR(Årsrapport!$J9&lt;&gt;"x",Årsrapport!$J9&lt;&gt;"X")),1,0)</f>
        <v>0</v>
      </c>
      <c r="AJ9" s="86">
        <f>IF(AND(Årsrapport!$K9="",NOT(Feilsjekk!$AA9),Feilsjekk!$AB9),1,0)</f>
        <v>0</v>
      </c>
      <c r="AK9" s="86">
        <f>IF(AND(OR(Årsrapport!$K9="Annet, spesifiser til høyre -&gt;",Årsrapport!$K9="Manglet oppdrag, årsak -&gt;"),Årsrapport!$L9=""),1,0)</f>
        <v>0</v>
      </c>
      <c r="AL9" s="160">
        <f>IF(OR(LEN(Årsrapport!L9)&lt;$AM$4,Årsrapport!L9=0),0,1)</f>
        <v>0</v>
      </c>
    </row>
    <row r="10" spans="1:39" x14ac:dyDescent="0.25">
      <c r="A10" s="8">
        <f>Årsrapport!A10</f>
        <v>0</v>
      </c>
      <c r="B10" s="134">
        <f>IF(MID(Årsrapport!A10,5,2)="13",IF(Årsrapport!B10="",0,Årsrapport!B10),0)</f>
        <v>0</v>
      </c>
      <c r="C10" s="130" t="b">
        <f>IF(AND(Table46[[#This Row],[Antall timer termo?]]&lt;$C$1,Table46[[#This Row],[Termo?]]),TRUE,FALSE)</f>
        <v>0</v>
      </c>
      <c r="D10" s="134" t="b">
        <f>IF(MID(Årsrapport!A10,5,2)="13",TRUE,FALSE)</f>
        <v>0</v>
      </c>
      <c r="E10" s="134">
        <f>IF(MID(Årsrapport!A10,5,2)="12",IF(Årsrapport!C10="",0,Årsrapport!C10),0)</f>
        <v>0</v>
      </c>
      <c r="F10" s="130" t="b">
        <f>IF(AND(Table46[[#This Row],[Antall timer Bolig?]]&lt;$F$1,Table46[[#This Row],[Bolig?]]),TRUE,FALSE)</f>
        <v>0</v>
      </c>
      <c r="G10" s="134" t="b">
        <f>IF(MID(Årsrapport!A10,5,2)="12",TRUE,FALSE)</f>
        <v>0</v>
      </c>
      <c r="H10" s="134">
        <f>IF(MID(Årsrapport!A10,5,2)="12",IF(Årsrapport!D10="",0,Årsrapport!D10),0)</f>
        <v>0</v>
      </c>
      <c r="I10" s="130" t="b">
        <f>IF(AND(Table46[[#This Row],[Antall oppdrag Bolig?]]&lt;$I$1,Table46[[#This Row],[Bolig?]]),TRUE,FALSE)</f>
        <v>0</v>
      </c>
      <c r="J10" s="134">
        <f>IF(AND(NOT(Table46[[#This Row],[Antall oppdrag Bolig?]]),Årsrapport!D10&lt;&gt;""),1,0)</f>
        <v>0</v>
      </c>
      <c r="K10" s="129" t="b">
        <f>IF(AND(Table46[[#This Row],[For få timer2]],Table46[[#This Row],[For få oppdrag]]),TRUE,FALSE)</f>
        <v>0</v>
      </c>
      <c r="L10" s="133">
        <f>IF(OR(MID(Årsrapport!A10,5,2)="15",MID(Årsrapport!A10,5,2)="20"),IF(Årsrapport!E10="",0,Årsrapport!E10),0)</f>
        <v>0</v>
      </c>
      <c r="M10" s="130" t="b">
        <f>IF(AND(Table46[[#This Row],[Antall timer næring Næring?]]&lt;$M$1,Table46[[#This Row],[Næring?]]),TRUE,FALSE)</f>
        <v>0</v>
      </c>
      <c r="N10" s="133" t="b">
        <f>IF(OR(MID(Årsrapport!A10,5,2)="20",MID(Årsrapport!A10,5,2)="15"),TRUE,FALSE)</f>
        <v>0</v>
      </c>
      <c r="O10" s="134">
        <f>IF(OR(MID(Årsrapport!A10,5,2)="15",MID(Årsrapport!A10,5,2)="20"),IF(Årsrapport!F10="",0,Årsrapport!F10),0)</f>
        <v>0</v>
      </c>
      <c r="P10" s="130" t="b">
        <f>IF(AND(Table46[[#This Row],[Antall oppdrag næring]]&lt;$P$1,Table46[[#This Row],[Næring?]]),TRUE,FALSE)</f>
        <v>0</v>
      </c>
      <c r="Q10" s="129" t="b">
        <f>IF(OR(MID(Årsrapport!A10,5,2)="20",MID(Årsrapport!A10,5,2)="15"),TRUE,FALSE)</f>
        <v>0</v>
      </c>
      <c r="R10" s="129" t="b">
        <f>IF(AND(Table46[[#This Row],[For få timer3]],Table46[[#This Row],[For få oppdrag2]]),TRUE,FALSE)</f>
        <v>0</v>
      </c>
      <c r="S10" s="134">
        <f>IF(MID(Årsrapport!A10,5,2)="20",IF(Årsrapport!G10="",0,Årsrapport!G10),0)</f>
        <v>0</v>
      </c>
      <c r="T10" s="130" t="b">
        <f>IF(AND(Table46[[#This Row],[Antall oppdrag landbruk?]]&lt;$T$1,Table46[[#This Row],[Landbruk?2]]),TRUE,FALSE)</f>
        <v>0</v>
      </c>
      <c r="U10" s="134" t="b">
        <f>IF(MID(Årsrapport!A10,5,2)="20",TRUE,FALSE)</f>
        <v>0</v>
      </c>
      <c r="V10" s="129" t="b">
        <f>IF(AND(Table46[[#This Row],[For få timer3]],Table46[[#This Row],[For få oppdrag2]]),TRUE,FALSE)</f>
        <v>0</v>
      </c>
      <c r="W10" s="134">
        <f>IF(MID(Årsrapport!A10,5,2)="21",IF(Årsrapport!H10="",0,Årsrapport!H10),0)</f>
        <v>0</v>
      </c>
      <c r="X10" s="130" t="b">
        <f>IF(AND(Table46[[#This Row],[Antall oppdrag Takst?]]&lt;$X$1,Table46[[#This Row],[Antall oppdrag 
Takst i 2022]]),TRUE,FALSE)</f>
        <v>0</v>
      </c>
      <c r="Y10" s="134" t="b">
        <f>IF(MID(Årsrapport!A10,5,2)="21",TRUE,FALSE)</f>
        <v>0</v>
      </c>
      <c r="Z10" s="129" t="b">
        <f>IF(AND(Table46[[#This Row],[For få timer3]],Table46[[#This Row],[For få oppdrag2]]),TRUE,FALSE)</f>
        <v>0</v>
      </c>
      <c r="AA10" s="130" t="b">
        <f>IF(MID(Årsrapport!A10,5,2)="16",TRUE,FALSE)</f>
        <v>0</v>
      </c>
      <c r="AB10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0" s="130" t="b">
        <f>IF(AND(OR(C10,K10,R10,V10,Z10),Årsrapport!K10=""),TRUE,FALSE)</f>
        <v>0</v>
      </c>
      <c r="AD10" s="132" t="str">
        <f>Årsrapport!E10</f>
        <v/>
      </c>
      <c r="AE10" s="131" t="str">
        <f>Årsrapport!E10</f>
        <v/>
      </c>
      <c r="AF10" s="131" t="str">
        <f>Årsrapport!F10</f>
        <v/>
      </c>
      <c r="AG10" s="86">
        <f>IF(Table46[[#This Row],[E]]&lt;$M$1,1,0)</f>
        <v>0</v>
      </c>
      <c r="AH10" s="86">
        <f>IF(AND(NOT(Feilsjekk!$AA10),Årsrapport!$A10&lt;&gt;"",OR(Årsrapport!$I10&lt;&gt;"x",Årsrapport!$I10&lt;&gt;"X")),1,0)</f>
        <v>0</v>
      </c>
      <c r="AI10" s="86">
        <f>IF(AND(NOT(Feilsjekk!$G10),NOT(Feilsjekk!$AA10),Årsrapport!$A10&lt;&gt;"",OR(Årsrapport!$J10&lt;&gt;"x",Årsrapport!$J10&lt;&gt;"X")),1,0)</f>
        <v>0</v>
      </c>
      <c r="AJ10" s="86">
        <f>IF(AND(Årsrapport!$K10="",NOT(Feilsjekk!$AA10),Feilsjekk!$AB10),1,0)</f>
        <v>0</v>
      </c>
      <c r="AK10" s="86">
        <f>IF(AND(OR(Årsrapport!$K10="Annet, spesifiser til høyre -&gt;",Årsrapport!$K10="Manglet oppdrag, årsak -&gt;"),Årsrapport!$L10=""),1,0)</f>
        <v>0</v>
      </c>
      <c r="AL10" s="160">
        <f>IF(OR(LEN(Årsrapport!L10)&lt;$AM$4,Årsrapport!L10=0),0,1)</f>
        <v>0</v>
      </c>
    </row>
    <row r="11" spans="1:39" x14ac:dyDescent="0.25">
      <c r="A11" s="8">
        <f>Årsrapport!A11</f>
        <v>0</v>
      </c>
      <c r="B11" s="134">
        <f>IF(MID(Årsrapport!A11,5,2)="13",IF(Årsrapport!B11="",0,Årsrapport!B11),0)</f>
        <v>0</v>
      </c>
      <c r="C11" s="130" t="b">
        <f>IF(AND(Table46[[#This Row],[Antall timer termo?]]&lt;$C$1,Table46[[#This Row],[Termo?]]),TRUE,FALSE)</f>
        <v>0</v>
      </c>
      <c r="D11" s="134" t="b">
        <f>IF(MID(Årsrapport!A11,5,2)="13",TRUE,FALSE)</f>
        <v>0</v>
      </c>
      <c r="E11" s="134">
        <f>IF(MID(Årsrapport!A11,5,2)="12",IF(Årsrapport!C11="",0,Årsrapport!C11),0)</f>
        <v>0</v>
      </c>
      <c r="F11" s="130" t="b">
        <f>IF(AND(Table46[[#This Row],[Antall timer Bolig?]]&lt;$F$1,Table46[[#This Row],[Bolig?]]),TRUE,FALSE)</f>
        <v>0</v>
      </c>
      <c r="G11" s="134" t="b">
        <f>IF(MID(Årsrapport!A11,5,2)="12",TRUE,FALSE)</f>
        <v>0</v>
      </c>
      <c r="H11" s="134">
        <f>IF(MID(Årsrapport!A11,5,2)="12",IF(Årsrapport!D11="",0,Årsrapport!D11),0)</f>
        <v>0</v>
      </c>
      <c r="I11" s="130" t="b">
        <f>IF(AND(Table46[[#This Row],[Antall oppdrag Bolig?]]&lt;$I$1,Table46[[#This Row],[Bolig?]]),TRUE,FALSE)</f>
        <v>0</v>
      </c>
      <c r="J11" s="134">
        <f>IF(AND(NOT(Table46[[#This Row],[Antall oppdrag Bolig?]]),Årsrapport!D11&lt;&gt;""),1,0)</f>
        <v>0</v>
      </c>
      <c r="K11" s="129" t="b">
        <f>IF(AND(Table46[[#This Row],[For få timer2]],Table46[[#This Row],[For få oppdrag]]),TRUE,FALSE)</f>
        <v>0</v>
      </c>
      <c r="L11" s="133">
        <f>IF(OR(MID(Årsrapport!A11,5,2)="15",MID(Årsrapport!A11,5,2)="20"),IF(Årsrapport!E11="",0,Årsrapport!E11),0)</f>
        <v>0</v>
      </c>
      <c r="M11" s="130" t="b">
        <f>IF(AND(Table46[[#This Row],[Antall timer næring Næring?]]&lt;$M$1,Table46[[#This Row],[Næring?]]),TRUE,FALSE)</f>
        <v>0</v>
      </c>
      <c r="N11" s="133" t="b">
        <f>IF(OR(MID(Årsrapport!A11,5,2)="20",MID(Årsrapport!A11,5,2)="15"),TRUE,FALSE)</f>
        <v>0</v>
      </c>
      <c r="O11" s="134">
        <f>IF(OR(MID(Årsrapport!A11,5,2)="15",MID(Årsrapport!A11,5,2)="20"),IF(Årsrapport!F11="",0,Årsrapport!F11),0)</f>
        <v>0</v>
      </c>
      <c r="P11" s="130" t="b">
        <f>IF(AND(Table46[[#This Row],[Antall oppdrag næring]]&lt;$P$1,Table46[[#This Row],[Næring?]]),TRUE,FALSE)</f>
        <v>0</v>
      </c>
      <c r="Q11" s="129" t="b">
        <f>IF(OR(MID(Årsrapport!A11,5,2)="20",MID(Årsrapport!A11,5,2)="15"),TRUE,FALSE)</f>
        <v>0</v>
      </c>
      <c r="R11" s="129" t="b">
        <f>IF(AND(Table46[[#This Row],[For få timer3]],Table46[[#This Row],[For få oppdrag2]]),TRUE,FALSE)</f>
        <v>0</v>
      </c>
      <c r="S11" s="134">
        <f>IF(MID(Årsrapport!A11,5,2)="20",IF(Årsrapport!G11="",0,Årsrapport!G11),0)</f>
        <v>0</v>
      </c>
      <c r="T11" s="130" t="b">
        <f>IF(AND(Table46[[#This Row],[Antall oppdrag landbruk?]]&lt;$T$1,Table46[[#This Row],[Landbruk?2]]),TRUE,FALSE)</f>
        <v>0</v>
      </c>
      <c r="U11" s="134" t="b">
        <f>IF(MID(Årsrapport!A11,5,2)="20",TRUE,FALSE)</f>
        <v>0</v>
      </c>
      <c r="V11" s="129" t="b">
        <f>IF(AND(Table46[[#This Row],[For få timer3]],Table46[[#This Row],[For få oppdrag2]]),TRUE,FALSE)</f>
        <v>0</v>
      </c>
      <c r="W11" s="134">
        <f>IF(MID(Årsrapport!A11,5,2)="21",IF(Årsrapport!H11="",0,Årsrapport!H11),0)</f>
        <v>0</v>
      </c>
      <c r="X11" s="130" t="b">
        <f>IF(AND(Table46[[#This Row],[Antall oppdrag Takst?]]&lt;$X$1,Table46[[#This Row],[Antall oppdrag 
Takst i 2022]]),TRUE,FALSE)</f>
        <v>0</v>
      </c>
      <c r="Y11" s="134" t="b">
        <f>IF(MID(Årsrapport!A11,5,2)="21",TRUE,FALSE)</f>
        <v>0</v>
      </c>
      <c r="Z11" s="129" t="b">
        <f>IF(AND(Table46[[#This Row],[For få timer3]],Table46[[#This Row],[For få oppdrag2]]),TRUE,FALSE)</f>
        <v>0</v>
      </c>
      <c r="AA11" s="130" t="b">
        <f>IF(MID(Årsrapport!A11,5,2)="16",TRUE,FALSE)</f>
        <v>0</v>
      </c>
      <c r="AB11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1" s="130" t="b">
        <f>IF(AND(OR(C11,K11,R11,V11,Z11),Årsrapport!K11=""),TRUE,FALSE)</f>
        <v>0</v>
      </c>
      <c r="AD11" s="132" t="str">
        <f>Årsrapport!E11</f>
        <v/>
      </c>
      <c r="AE11" s="131" t="str">
        <f>Årsrapport!E11</f>
        <v/>
      </c>
      <c r="AF11" s="131" t="str">
        <f>Årsrapport!F11</f>
        <v/>
      </c>
      <c r="AG11" s="86">
        <f>IF(Table46[[#This Row],[E]]&lt;$M$1,1,0)</f>
        <v>0</v>
      </c>
      <c r="AH11" s="86">
        <f>IF(AND(NOT(Feilsjekk!$AA11),Årsrapport!$A11&lt;&gt;"",OR(Årsrapport!$I11&lt;&gt;"x",Årsrapport!$I11&lt;&gt;"X")),1,0)</f>
        <v>0</v>
      </c>
      <c r="AI11" s="86">
        <f>IF(AND(NOT(Feilsjekk!$G11),NOT(Feilsjekk!$AA11),Årsrapport!$A11&lt;&gt;"",OR(Årsrapport!$J11&lt;&gt;"x",Årsrapport!$J11&lt;&gt;"X")),1,0)</f>
        <v>0</v>
      </c>
      <c r="AJ11" s="86">
        <f>IF(AND(Årsrapport!$K11="",NOT(Feilsjekk!$AA11),Feilsjekk!$AB11),1,0)</f>
        <v>0</v>
      </c>
      <c r="AK11" s="86">
        <f>IF(AND(OR(Årsrapport!$K11="Annet, spesifiser til høyre -&gt;",Årsrapport!$K11="Manglet oppdrag, årsak -&gt;"),Årsrapport!$L11=""),1,0)</f>
        <v>0</v>
      </c>
      <c r="AL11" s="160">
        <f>IF(OR(LEN(Årsrapport!L11)&lt;$AM$4,Årsrapport!L11=0),0,1)</f>
        <v>0</v>
      </c>
    </row>
    <row r="12" spans="1:39" x14ac:dyDescent="0.25">
      <c r="A12" s="8">
        <f>Årsrapport!A12</f>
        <v>0</v>
      </c>
      <c r="B12" s="134">
        <f>IF(MID(Årsrapport!A12,5,2)="13",IF(Årsrapport!B12="",0,Årsrapport!B12),0)</f>
        <v>0</v>
      </c>
      <c r="C12" s="130" t="b">
        <f>IF(AND(Table46[[#This Row],[Antall timer termo?]]&lt;$C$1,Table46[[#This Row],[Termo?]]),TRUE,FALSE)</f>
        <v>0</v>
      </c>
      <c r="D12" s="134" t="b">
        <f>IF(MID(Årsrapport!A12,5,2)="13",TRUE,FALSE)</f>
        <v>0</v>
      </c>
      <c r="E12" s="134">
        <f>IF(MID(Årsrapport!A12,5,2)="12",IF(Årsrapport!C12="",0,Årsrapport!C12),0)</f>
        <v>0</v>
      </c>
      <c r="F12" s="130" t="b">
        <f>IF(AND(Table46[[#This Row],[Antall timer Bolig?]]&lt;$F$1,Table46[[#This Row],[Bolig?]]),TRUE,FALSE)</f>
        <v>0</v>
      </c>
      <c r="G12" s="134" t="b">
        <f>IF(MID(Årsrapport!A12,5,2)="12",TRUE,FALSE)</f>
        <v>0</v>
      </c>
      <c r="H12" s="134">
        <f>IF(MID(Årsrapport!A12,5,2)="12",IF(Årsrapport!D12="",0,Årsrapport!D12),0)</f>
        <v>0</v>
      </c>
      <c r="I12" s="130" t="b">
        <f>IF(AND(Table46[[#This Row],[Antall oppdrag Bolig?]]&lt;$I$1,Table46[[#This Row],[Bolig?]]),TRUE,FALSE)</f>
        <v>0</v>
      </c>
      <c r="J12" s="134">
        <f>IF(AND(NOT(Table46[[#This Row],[Antall oppdrag Bolig?]]),Årsrapport!D12&lt;&gt;""),1,0)</f>
        <v>0</v>
      </c>
      <c r="K12" s="129" t="b">
        <f>IF(AND(Table46[[#This Row],[For få timer2]],Table46[[#This Row],[For få oppdrag]]),TRUE,FALSE)</f>
        <v>0</v>
      </c>
      <c r="L12" s="133">
        <f>IF(OR(MID(Årsrapport!A12,5,2)="15",MID(Årsrapport!A12,5,2)="20"),IF(Årsrapport!E12="",0,Årsrapport!E12),0)</f>
        <v>0</v>
      </c>
      <c r="M12" s="130" t="b">
        <f>IF(AND(Table46[[#This Row],[Antall timer næring Næring?]]&lt;$M$1,Table46[[#This Row],[Næring?]]),TRUE,FALSE)</f>
        <v>0</v>
      </c>
      <c r="N12" s="133" t="b">
        <f>IF(OR(MID(Årsrapport!A12,5,2)="20",MID(Årsrapport!A12,5,2)="15"),TRUE,FALSE)</f>
        <v>0</v>
      </c>
      <c r="O12" s="134">
        <f>IF(OR(MID(Årsrapport!A12,5,2)="15",MID(Årsrapport!A12,5,2)="20"),IF(Årsrapport!F12="",0,Årsrapport!F12),0)</f>
        <v>0</v>
      </c>
      <c r="P12" s="130" t="b">
        <f>IF(AND(Table46[[#This Row],[Antall oppdrag næring]]&lt;$P$1,Table46[[#This Row],[Næring?]]),TRUE,FALSE)</f>
        <v>0</v>
      </c>
      <c r="Q12" s="129" t="b">
        <f>IF(OR(MID(Årsrapport!A12,5,2)="20",MID(Årsrapport!A12,5,2)="15"),TRUE,FALSE)</f>
        <v>0</v>
      </c>
      <c r="R12" s="129" t="b">
        <f>IF(AND(Table46[[#This Row],[For få timer3]],Table46[[#This Row],[For få oppdrag2]]),TRUE,FALSE)</f>
        <v>0</v>
      </c>
      <c r="S12" s="134">
        <f>IF(MID(Årsrapport!A12,5,2)="20",IF(Årsrapport!G12="",0,Årsrapport!G12),0)</f>
        <v>0</v>
      </c>
      <c r="T12" s="130" t="b">
        <f>IF(AND(Table46[[#This Row],[Antall oppdrag landbruk?]]&lt;$T$1,Table46[[#This Row],[Landbruk?2]]),TRUE,FALSE)</f>
        <v>0</v>
      </c>
      <c r="U12" s="134" t="b">
        <f>IF(MID(Årsrapport!A12,5,2)="20",TRUE,FALSE)</f>
        <v>0</v>
      </c>
      <c r="V12" s="129" t="b">
        <f>IF(AND(Table46[[#This Row],[For få timer3]],Table46[[#This Row],[For få oppdrag2]]),TRUE,FALSE)</f>
        <v>0</v>
      </c>
      <c r="W12" s="134">
        <f>IF(MID(Årsrapport!A12,5,2)="21",IF(Årsrapport!H12="",0,Årsrapport!H12),0)</f>
        <v>0</v>
      </c>
      <c r="X12" s="130" t="b">
        <f>IF(AND(Table46[[#This Row],[Antall oppdrag Takst?]]&lt;$X$1,Table46[[#This Row],[Antall oppdrag 
Takst i 2022]]),TRUE,FALSE)</f>
        <v>0</v>
      </c>
      <c r="Y12" s="134" t="b">
        <f>IF(MID(Årsrapport!A12,5,2)="21",TRUE,FALSE)</f>
        <v>0</v>
      </c>
      <c r="Z12" s="129" t="b">
        <f>IF(AND(Table46[[#This Row],[For få timer3]],Table46[[#This Row],[For få oppdrag2]]),TRUE,FALSE)</f>
        <v>0</v>
      </c>
      <c r="AA12" s="130" t="b">
        <f>IF(MID(Årsrapport!A12,5,2)="16",TRUE,FALSE)</f>
        <v>0</v>
      </c>
      <c r="AB12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2" s="130" t="b">
        <f>IF(AND(OR(C12,K12,R12,V12,Z12),Årsrapport!K12=""),TRUE,FALSE)</f>
        <v>0</v>
      </c>
      <c r="AD12" s="132" t="str">
        <f>Årsrapport!E12</f>
        <v/>
      </c>
      <c r="AE12" s="131" t="str">
        <f>Årsrapport!E12</f>
        <v/>
      </c>
      <c r="AF12" s="131" t="str">
        <f>Årsrapport!F12</f>
        <v/>
      </c>
      <c r="AG12" s="86">
        <f>IF(Table46[[#This Row],[E]]&lt;$M$1,1,0)</f>
        <v>0</v>
      </c>
      <c r="AH12" s="86">
        <f>IF(AND(NOT(Feilsjekk!$AA12),Årsrapport!$A12&lt;&gt;"",OR(Årsrapport!$I12&lt;&gt;"x",Årsrapport!$I12&lt;&gt;"X")),1,0)</f>
        <v>0</v>
      </c>
      <c r="AI12" s="86">
        <f>IF(AND(NOT(Feilsjekk!$G12),NOT(Feilsjekk!$AA12),Årsrapport!$A12&lt;&gt;"",OR(Årsrapport!$J12&lt;&gt;"x",Årsrapport!$J12&lt;&gt;"X")),1,0)</f>
        <v>0</v>
      </c>
      <c r="AJ12" s="86">
        <f>IF(AND(Årsrapport!$K12="",NOT(Feilsjekk!$AA12),Feilsjekk!$AB12),1,0)</f>
        <v>0</v>
      </c>
      <c r="AK12" s="86">
        <f>IF(AND(OR(Årsrapport!$K12="Annet, spesifiser til høyre -&gt;",Årsrapport!$K12="Manglet oppdrag, årsak -&gt;"),Årsrapport!$L12=""),1,0)</f>
        <v>0</v>
      </c>
      <c r="AL12" s="160">
        <f>IF(OR(LEN(Årsrapport!L12)&lt;$AM$4,Årsrapport!L12=0),0,1)</f>
        <v>0</v>
      </c>
    </row>
    <row r="13" spans="1:39" x14ac:dyDescent="0.25">
      <c r="A13" s="8">
        <f>Årsrapport!A13</f>
        <v>0</v>
      </c>
      <c r="B13" s="134">
        <f>IF(MID(Årsrapport!A13,5,2)="13",IF(Årsrapport!B13="",0,Årsrapport!B13),0)</f>
        <v>0</v>
      </c>
      <c r="C13" s="130" t="b">
        <f>IF(AND(Table46[[#This Row],[Antall timer termo?]]&lt;$C$1,Table46[[#This Row],[Termo?]]),TRUE,FALSE)</f>
        <v>0</v>
      </c>
      <c r="D13" s="134" t="b">
        <f>IF(MID(Årsrapport!A13,5,2)="13",TRUE,FALSE)</f>
        <v>0</v>
      </c>
      <c r="E13" s="134">
        <f>IF(MID(Årsrapport!A13,5,2)="12",IF(Årsrapport!C13="",0,Årsrapport!C13),0)</f>
        <v>0</v>
      </c>
      <c r="F13" s="130" t="b">
        <f>IF(AND(Table46[[#This Row],[Antall timer Bolig?]]&lt;$F$1,Table46[[#This Row],[Bolig?]]),TRUE,FALSE)</f>
        <v>0</v>
      </c>
      <c r="G13" s="134" t="b">
        <f>IF(MID(Årsrapport!A13,5,2)="12",TRUE,FALSE)</f>
        <v>0</v>
      </c>
      <c r="H13" s="134">
        <f>IF(MID(Årsrapport!A13,5,2)="12",IF(Årsrapport!D13="",0,Årsrapport!D13),0)</f>
        <v>0</v>
      </c>
      <c r="I13" s="130" t="b">
        <f>IF(AND(Table46[[#This Row],[Antall oppdrag Bolig?]]&lt;$I$1,Table46[[#This Row],[Bolig?]]),TRUE,FALSE)</f>
        <v>0</v>
      </c>
      <c r="J13" s="134">
        <f>IF(AND(NOT(Table46[[#This Row],[Antall oppdrag Bolig?]]),Årsrapport!D13&lt;&gt;""),1,0)</f>
        <v>0</v>
      </c>
      <c r="K13" s="129" t="b">
        <f>IF(AND(Table46[[#This Row],[For få timer2]],Table46[[#This Row],[For få oppdrag]]),TRUE,FALSE)</f>
        <v>0</v>
      </c>
      <c r="L13" s="133">
        <f>IF(OR(MID(Årsrapport!A13,5,2)="15",MID(Årsrapport!A13,5,2)="20"),IF(Årsrapport!E13="",0,Årsrapport!E13),0)</f>
        <v>0</v>
      </c>
      <c r="M13" s="130" t="b">
        <f>IF(AND(Table46[[#This Row],[Antall timer næring Næring?]]&lt;$M$1,Table46[[#This Row],[Næring?]]),TRUE,FALSE)</f>
        <v>0</v>
      </c>
      <c r="N13" s="133" t="b">
        <f>IF(OR(MID(Årsrapport!A13,5,2)="20",MID(Årsrapport!A13,5,2)="15"),TRUE,FALSE)</f>
        <v>0</v>
      </c>
      <c r="O13" s="134">
        <f>IF(OR(MID(Årsrapport!A13,5,2)="15",MID(Årsrapport!A13,5,2)="20"),IF(Årsrapport!F13="",0,Årsrapport!F13),0)</f>
        <v>0</v>
      </c>
      <c r="P13" s="130" t="b">
        <f>IF(AND(Table46[[#This Row],[Antall oppdrag næring]]&lt;$P$1,Table46[[#This Row],[Næring?]]),TRUE,FALSE)</f>
        <v>0</v>
      </c>
      <c r="Q13" s="129" t="b">
        <f>IF(OR(MID(Årsrapport!A13,5,2)="20",MID(Årsrapport!A13,5,2)="15"),TRUE,FALSE)</f>
        <v>0</v>
      </c>
      <c r="R13" s="129" t="b">
        <f>IF(AND(Table46[[#This Row],[For få timer3]],Table46[[#This Row],[For få oppdrag2]]),TRUE,FALSE)</f>
        <v>0</v>
      </c>
      <c r="S13" s="134">
        <f>IF(MID(Årsrapport!A13,5,2)="20",IF(Årsrapport!G13="",0,Årsrapport!G13),0)</f>
        <v>0</v>
      </c>
      <c r="T13" s="130" t="b">
        <f>IF(AND(Table46[[#This Row],[Antall oppdrag landbruk?]]&lt;$T$1,Table46[[#This Row],[Landbruk?2]]),TRUE,FALSE)</f>
        <v>0</v>
      </c>
      <c r="U13" s="134" t="b">
        <f>IF(MID(Årsrapport!A13,5,2)="20",TRUE,FALSE)</f>
        <v>0</v>
      </c>
      <c r="V13" s="129" t="b">
        <f>IF(AND(Table46[[#This Row],[For få timer3]],Table46[[#This Row],[For få oppdrag2]]),TRUE,FALSE)</f>
        <v>0</v>
      </c>
      <c r="W13" s="134">
        <f>IF(MID(Årsrapport!A13,5,2)="21",IF(Årsrapport!H13="",0,Årsrapport!H13),0)</f>
        <v>0</v>
      </c>
      <c r="X13" s="130" t="b">
        <f>IF(AND(Table46[[#This Row],[Antall oppdrag Takst?]]&lt;$X$1,Table46[[#This Row],[Antall oppdrag 
Takst i 2022]]),TRUE,FALSE)</f>
        <v>0</v>
      </c>
      <c r="Y13" s="134" t="b">
        <f>IF(MID(Årsrapport!A13,5,2)="21",TRUE,FALSE)</f>
        <v>0</v>
      </c>
      <c r="Z13" s="129" t="b">
        <f>IF(AND(Table46[[#This Row],[For få timer3]],Table46[[#This Row],[For få oppdrag2]]),TRUE,FALSE)</f>
        <v>0</v>
      </c>
      <c r="AA13" s="130" t="b">
        <f>IF(MID(Årsrapport!A13,5,2)="16",TRUE,FALSE)</f>
        <v>0</v>
      </c>
      <c r="AB13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3" s="130" t="b">
        <f>IF(AND(OR(C13,K13,R13,V13,Z13),Årsrapport!K13=""),TRUE,FALSE)</f>
        <v>0</v>
      </c>
      <c r="AD13" s="132" t="str">
        <f>Årsrapport!E13</f>
        <v/>
      </c>
      <c r="AE13" s="131" t="str">
        <f>Årsrapport!E13</f>
        <v/>
      </c>
      <c r="AF13" s="131" t="str">
        <f>Årsrapport!F13</f>
        <v/>
      </c>
      <c r="AG13" s="86">
        <f>IF(Table46[[#This Row],[E]]&lt;$M$1,1,0)</f>
        <v>0</v>
      </c>
      <c r="AH13" s="86">
        <f>IF(AND(NOT(Feilsjekk!$AA13),Årsrapport!$A13&lt;&gt;"",OR(Årsrapport!$I13&lt;&gt;"x",Årsrapport!$I13&lt;&gt;"X")),1,0)</f>
        <v>0</v>
      </c>
      <c r="AI13" s="86">
        <f>IF(AND(NOT(Feilsjekk!$G13),NOT(Feilsjekk!$AA13),Årsrapport!$A13&lt;&gt;"",OR(Årsrapport!$J13&lt;&gt;"x",Årsrapport!$J13&lt;&gt;"X")),1,0)</f>
        <v>0</v>
      </c>
      <c r="AJ13" s="86">
        <f>IF(AND(Årsrapport!$K13="",NOT(Feilsjekk!$AA13),Feilsjekk!$AB13),1,0)</f>
        <v>0</v>
      </c>
      <c r="AK13" s="86">
        <f>IF(AND(OR(Årsrapport!$K13="Annet, spesifiser til høyre -&gt;",Årsrapport!$K13="Manglet oppdrag, årsak -&gt;"),Årsrapport!$L13=""),1,0)</f>
        <v>0</v>
      </c>
      <c r="AL13" s="160">
        <f>IF(OR(LEN(Årsrapport!L13)&lt;$AM$4,Årsrapport!L13=0),0,1)</f>
        <v>0</v>
      </c>
    </row>
    <row r="14" spans="1:39" x14ac:dyDescent="0.25">
      <c r="A14" s="8">
        <f>Årsrapport!A14</f>
        <v>0</v>
      </c>
      <c r="B14" s="134">
        <f>IF(MID(Årsrapport!A14,5,2)="13",IF(Årsrapport!B14="",0,Årsrapport!B14),0)</f>
        <v>0</v>
      </c>
      <c r="C14" s="130" t="b">
        <f>IF(AND(Table46[[#This Row],[Antall timer termo?]]&lt;$C$1,Table46[[#This Row],[Termo?]]),TRUE,FALSE)</f>
        <v>0</v>
      </c>
      <c r="D14" s="134" t="b">
        <f>IF(MID(Årsrapport!A14,5,2)="13",TRUE,FALSE)</f>
        <v>0</v>
      </c>
      <c r="E14" s="134">
        <f>IF(MID(Årsrapport!A14,5,2)="12",IF(Årsrapport!C14="",0,Årsrapport!C14),0)</f>
        <v>0</v>
      </c>
      <c r="F14" s="130" t="b">
        <f>IF(AND(Table46[[#This Row],[Antall timer Bolig?]]&lt;$F$1,Table46[[#This Row],[Bolig?]]),TRUE,FALSE)</f>
        <v>0</v>
      </c>
      <c r="G14" s="134" t="b">
        <f>IF(MID(Årsrapport!A14,5,2)="12",TRUE,FALSE)</f>
        <v>0</v>
      </c>
      <c r="H14" s="134">
        <f>IF(MID(Årsrapport!A14,5,2)="12",IF(Årsrapport!D14="",0,Årsrapport!D14),0)</f>
        <v>0</v>
      </c>
      <c r="I14" s="130" t="b">
        <f>IF(AND(Table46[[#This Row],[Antall oppdrag Bolig?]]&lt;$I$1,Table46[[#This Row],[Bolig?]]),TRUE,FALSE)</f>
        <v>0</v>
      </c>
      <c r="J14" s="134">
        <f>IF(AND(NOT(Table46[[#This Row],[Antall oppdrag Bolig?]]),Årsrapport!D14&lt;&gt;""),1,0)</f>
        <v>0</v>
      </c>
      <c r="K14" s="129" t="b">
        <f>IF(AND(Table46[[#This Row],[For få timer2]],Table46[[#This Row],[For få oppdrag]]),TRUE,FALSE)</f>
        <v>0</v>
      </c>
      <c r="L14" s="133">
        <f>IF(OR(MID(Årsrapport!A14,5,2)="15",MID(Årsrapport!A14,5,2)="20"),IF(Årsrapport!E14="",0,Årsrapport!E14),0)</f>
        <v>0</v>
      </c>
      <c r="M14" s="130" t="b">
        <f>IF(AND(Table46[[#This Row],[Antall timer næring Næring?]]&lt;$M$1,Table46[[#This Row],[Næring?]]),TRUE,FALSE)</f>
        <v>0</v>
      </c>
      <c r="N14" s="133" t="b">
        <f>IF(OR(MID(Årsrapport!A14,5,2)="20",MID(Årsrapport!A14,5,2)="15"),TRUE,FALSE)</f>
        <v>0</v>
      </c>
      <c r="O14" s="134">
        <f>IF(OR(MID(Årsrapport!A14,5,2)="15",MID(Årsrapport!A14,5,2)="20"),IF(Årsrapport!F14="",0,Årsrapport!F14),0)</f>
        <v>0</v>
      </c>
      <c r="P14" s="130" t="b">
        <f>IF(AND(Table46[[#This Row],[Antall oppdrag næring]]&lt;$P$1,Table46[[#This Row],[Næring?]]),TRUE,FALSE)</f>
        <v>0</v>
      </c>
      <c r="Q14" s="129" t="b">
        <f>IF(OR(MID(Årsrapport!A14,5,2)="20",MID(Årsrapport!A14,5,2)="15"),TRUE,FALSE)</f>
        <v>0</v>
      </c>
      <c r="R14" s="129" t="b">
        <f>IF(AND(Table46[[#This Row],[For få timer3]],Table46[[#This Row],[For få oppdrag2]]),TRUE,FALSE)</f>
        <v>0</v>
      </c>
      <c r="S14" s="134">
        <f>IF(MID(Årsrapport!A14,5,2)="20",IF(Årsrapport!G14="",0,Årsrapport!G14),0)</f>
        <v>0</v>
      </c>
      <c r="T14" s="130" t="b">
        <f>IF(AND(Table46[[#This Row],[Antall oppdrag landbruk?]]&lt;$T$1,Table46[[#This Row],[Landbruk?2]]),TRUE,FALSE)</f>
        <v>0</v>
      </c>
      <c r="U14" s="134" t="b">
        <f>IF(MID(Årsrapport!A14,5,2)="20",TRUE,FALSE)</f>
        <v>0</v>
      </c>
      <c r="V14" s="129" t="b">
        <f>IF(AND(Table46[[#This Row],[For få timer3]],Table46[[#This Row],[For få oppdrag2]]),TRUE,FALSE)</f>
        <v>0</v>
      </c>
      <c r="W14" s="134">
        <f>IF(MID(Årsrapport!A14,5,2)="21",IF(Årsrapport!H14="",0,Årsrapport!H14),0)</f>
        <v>0</v>
      </c>
      <c r="X14" s="130" t="b">
        <f>IF(AND(Table46[[#This Row],[Antall oppdrag Takst?]]&lt;$X$1,Table46[[#This Row],[Antall oppdrag 
Takst i 2022]]),TRUE,FALSE)</f>
        <v>0</v>
      </c>
      <c r="Y14" s="134" t="b">
        <f>IF(MID(Årsrapport!A14,5,2)="21",TRUE,FALSE)</f>
        <v>0</v>
      </c>
      <c r="Z14" s="129" t="b">
        <f>IF(AND(Table46[[#This Row],[For få timer3]],Table46[[#This Row],[For få oppdrag2]]),TRUE,FALSE)</f>
        <v>0</v>
      </c>
      <c r="AA14" s="130" t="b">
        <f>IF(MID(Årsrapport!A14,5,2)="16",TRUE,FALSE)</f>
        <v>0</v>
      </c>
      <c r="AB14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4" s="130" t="b">
        <f>IF(AND(OR(C14,K14,R14,V14,Z14),Årsrapport!K14=""),TRUE,FALSE)</f>
        <v>0</v>
      </c>
      <c r="AD14" s="132" t="str">
        <f>Årsrapport!E14</f>
        <v/>
      </c>
      <c r="AE14" s="131" t="str">
        <f>Årsrapport!E14</f>
        <v/>
      </c>
      <c r="AF14" s="131" t="str">
        <f>Årsrapport!F14</f>
        <v/>
      </c>
      <c r="AG14" s="86">
        <f>IF(Table46[[#This Row],[E]]&lt;$M$1,1,0)</f>
        <v>0</v>
      </c>
      <c r="AH14" s="86">
        <f>IF(AND(NOT(Feilsjekk!$AA14),Årsrapport!$A14&lt;&gt;"",OR(Årsrapport!$I14&lt;&gt;"x",Årsrapport!$I14&lt;&gt;"X")),1,0)</f>
        <v>0</v>
      </c>
      <c r="AI14" s="86">
        <f>IF(AND(NOT(Feilsjekk!$G14),NOT(Feilsjekk!$AA14),Årsrapport!$A14&lt;&gt;"",OR(Årsrapport!$J14&lt;&gt;"x",Årsrapport!$J14&lt;&gt;"X")),1,0)</f>
        <v>0</v>
      </c>
      <c r="AJ14" s="86">
        <f>IF(AND(Årsrapport!$K14="",NOT(Feilsjekk!$AA14),Feilsjekk!$AB14),1,0)</f>
        <v>0</v>
      </c>
      <c r="AK14" s="86">
        <f>IF(AND(OR(Årsrapport!$K14="Annet, spesifiser til høyre -&gt;",Årsrapport!$K14="Manglet oppdrag, årsak -&gt;"),Årsrapport!$L14=""),1,0)</f>
        <v>0</v>
      </c>
      <c r="AL14" s="160">
        <f>IF(OR(LEN(Årsrapport!L14)&lt;$AM$4,Årsrapport!L14=0),0,1)</f>
        <v>0</v>
      </c>
    </row>
    <row r="15" spans="1:39" x14ac:dyDescent="0.25">
      <c r="A15" s="8">
        <f>Årsrapport!A15</f>
        <v>0</v>
      </c>
      <c r="B15" s="134">
        <f>IF(MID(Årsrapport!A15,5,2)="13",IF(Årsrapport!B15="",0,Årsrapport!B15),0)</f>
        <v>0</v>
      </c>
      <c r="C15" s="130" t="b">
        <f>IF(AND(Table46[[#This Row],[Antall timer termo?]]&lt;$C$1,Table46[[#This Row],[Termo?]]),TRUE,FALSE)</f>
        <v>0</v>
      </c>
      <c r="D15" s="134" t="b">
        <f>IF(MID(Årsrapport!A15,5,2)="13",TRUE,FALSE)</f>
        <v>0</v>
      </c>
      <c r="E15" s="134">
        <f>IF(MID(Årsrapport!A15,5,2)="12",IF(Årsrapport!C15="",0,Årsrapport!C15),0)</f>
        <v>0</v>
      </c>
      <c r="F15" s="130" t="b">
        <f>IF(AND(Table46[[#This Row],[Antall timer Bolig?]]&lt;$F$1,Table46[[#This Row],[Bolig?]]),TRUE,FALSE)</f>
        <v>0</v>
      </c>
      <c r="G15" s="134" t="b">
        <f>IF(MID(Årsrapport!A15,5,2)="12",TRUE,FALSE)</f>
        <v>0</v>
      </c>
      <c r="H15" s="134">
        <f>IF(MID(Årsrapport!A15,5,2)="12",IF(Årsrapport!D15="",0,Årsrapport!D15),0)</f>
        <v>0</v>
      </c>
      <c r="I15" s="130" t="b">
        <f>IF(AND(Table46[[#This Row],[Antall oppdrag Bolig?]]&lt;$I$1,Table46[[#This Row],[Bolig?]]),TRUE,FALSE)</f>
        <v>0</v>
      </c>
      <c r="J15" s="134">
        <f>IF(AND(NOT(Table46[[#This Row],[Antall oppdrag Bolig?]]),Årsrapport!D15&lt;&gt;""),1,0)</f>
        <v>0</v>
      </c>
      <c r="K15" s="129" t="b">
        <f>IF(AND(Table46[[#This Row],[For få timer2]],Table46[[#This Row],[For få oppdrag]]),TRUE,FALSE)</f>
        <v>0</v>
      </c>
      <c r="L15" s="133">
        <f>IF(OR(MID(Årsrapport!A15,5,2)="15",MID(Årsrapport!A15,5,2)="20"),IF(Årsrapport!E15="",0,Årsrapport!E15),0)</f>
        <v>0</v>
      </c>
      <c r="M15" s="130" t="b">
        <f>IF(AND(Table46[[#This Row],[Antall timer næring Næring?]]&lt;$M$1,Table46[[#This Row],[Næring?]]),TRUE,FALSE)</f>
        <v>0</v>
      </c>
      <c r="N15" s="133" t="b">
        <f>IF(OR(MID(Årsrapport!A15,5,2)="20",MID(Årsrapport!A15,5,2)="15"),TRUE,FALSE)</f>
        <v>0</v>
      </c>
      <c r="O15" s="134">
        <f>IF(OR(MID(Årsrapport!A15,5,2)="15",MID(Årsrapport!A15,5,2)="20"),IF(Årsrapport!F15="",0,Årsrapport!F15),0)</f>
        <v>0</v>
      </c>
      <c r="P15" s="130" t="b">
        <f>IF(AND(Table46[[#This Row],[Antall oppdrag næring]]&lt;$P$1,Table46[[#This Row],[Næring?]]),TRUE,FALSE)</f>
        <v>0</v>
      </c>
      <c r="Q15" s="129" t="b">
        <f>IF(OR(MID(Årsrapport!A15,5,2)="20",MID(Årsrapport!A15,5,2)="15"),TRUE,FALSE)</f>
        <v>0</v>
      </c>
      <c r="R15" s="129" t="b">
        <f>IF(AND(Table46[[#This Row],[For få timer3]],Table46[[#This Row],[For få oppdrag2]]),TRUE,FALSE)</f>
        <v>0</v>
      </c>
      <c r="S15" s="134">
        <f>IF(MID(Årsrapport!A15,5,2)="20",IF(Årsrapport!G15="",0,Årsrapport!G15),0)</f>
        <v>0</v>
      </c>
      <c r="T15" s="130" t="b">
        <f>IF(AND(Table46[[#This Row],[Antall oppdrag landbruk?]]&lt;$T$1,Table46[[#This Row],[Landbruk?2]]),TRUE,FALSE)</f>
        <v>0</v>
      </c>
      <c r="U15" s="134" t="b">
        <f>IF(MID(Årsrapport!A15,5,2)="20",TRUE,FALSE)</f>
        <v>0</v>
      </c>
      <c r="V15" s="129" t="b">
        <f>IF(AND(Table46[[#This Row],[For få timer3]],Table46[[#This Row],[For få oppdrag2]]),TRUE,FALSE)</f>
        <v>0</v>
      </c>
      <c r="W15" s="134">
        <f>IF(MID(Årsrapport!A15,5,2)="21",IF(Årsrapport!H15="",0,Årsrapport!H15),0)</f>
        <v>0</v>
      </c>
      <c r="X15" s="130" t="b">
        <f>IF(AND(Table46[[#This Row],[Antall oppdrag Takst?]]&lt;$X$1,Table46[[#This Row],[Antall oppdrag 
Takst i 2022]]),TRUE,FALSE)</f>
        <v>0</v>
      </c>
      <c r="Y15" s="134" t="b">
        <f>IF(MID(Årsrapport!A15,5,2)="21",TRUE,FALSE)</f>
        <v>0</v>
      </c>
      <c r="Z15" s="129" t="b">
        <f>IF(AND(Table46[[#This Row],[For få timer3]],Table46[[#This Row],[For få oppdrag2]]),TRUE,FALSE)</f>
        <v>0</v>
      </c>
      <c r="AA15" s="130" t="b">
        <f>IF(MID(Årsrapport!A15,5,2)="16",TRUE,FALSE)</f>
        <v>0</v>
      </c>
      <c r="AB15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5" s="130" t="b">
        <f>IF(AND(OR(C15,K15,R15,V15,Z15),Årsrapport!K15=""),TRUE,FALSE)</f>
        <v>0</v>
      </c>
      <c r="AD15" s="132" t="str">
        <f>Årsrapport!E15</f>
        <v/>
      </c>
      <c r="AE15" s="131" t="str">
        <f>Årsrapport!E15</f>
        <v/>
      </c>
      <c r="AF15" s="131" t="str">
        <f>Årsrapport!F15</f>
        <v/>
      </c>
      <c r="AG15" s="86">
        <f>IF(Table46[[#This Row],[E]]&lt;$M$1,1,0)</f>
        <v>0</v>
      </c>
      <c r="AH15" s="86">
        <f>IF(AND(NOT(Feilsjekk!$AA15),Årsrapport!$A15&lt;&gt;"",OR(Årsrapport!$I15&lt;&gt;"x",Årsrapport!$I15&lt;&gt;"X")),1,0)</f>
        <v>0</v>
      </c>
      <c r="AI15" s="86">
        <f>IF(AND(NOT(Feilsjekk!$G15),NOT(Feilsjekk!$AA15),Årsrapport!$A15&lt;&gt;"",OR(Årsrapport!$J15&lt;&gt;"x",Årsrapport!$J15&lt;&gt;"X")),1,0)</f>
        <v>0</v>
      </c>
      <c r="AJ15" s="86">
        <f>IF(AND(Årsrapport!$K15="",NOT(Feilsjekk!$AA15),Feilsjekk!$AB15),1,0)</f>
        <v>0</v>
      </c>
      <c r="AK15" s="86">
        <f>IF(AND(OR(Årsrapport!$K15="Annet, spesifiser til høyre -&gt;",Årsrapport!$K15="Manglet oppdrag, årsak -&gt;"),Årsrapport!$L15=""),1,0)</f>
        <v>0</v>
      </c>
      <c r="AL15" s="160">
        <f>IF(OR(LEN(Årsrapport!L15)&lt;$AM$4,Årsrapport!L15=0),0,1)</f>
        <v>0</v>
      </c>
    </row>
    <row r="16" spans="1:39" x14ac:dyDescent="0.25">
      <c r="A16" s="8">
        <f>Årsrapport!A16</f>
        <v>0</v>
      </c>
      <c r="B16" s="134">
        <f>IF(MID(Årsrapport!A16,5,2)="13",IF(Årsrapport!B16="",0,Årsrapport!B16),0)</f>
        <v>0</v>
      </c>
      <c r="C16" s="130" t="b">
        <f>IF(AND(Table46[[#This Row],[Antall timer termo?]]&lt;$C$1,Table46[[#This Row],[Termo?]]),TRUE,FALSE)</f>
        <v>0</v>
      </c>
      <c r="D16" s="134" t="b">
        <f>IF(MID(Årsrapport!A16,5,2)="13",TRUE,FALSE)</f>
        <v>0</v>
      </c>
      <c r="E16" s="134">
        <f>IF(MID(Årsrapport!A16,5,2)="12",IF(Årsrapport!C16="",0,Årsrapport!C16),0)</f>
        <v>0</v>
      </c>
      <c r="F16" s="130" t="b">
        <f>IF(AND(Table46[[#This Row],[Antall timer Bolig?]]&lt;$F$1,Table46[[#This Row],[Bolig?]]),TRUE,FALSE)</f>
        <v>0</v>
      </c>
      <c r="G16" s="134" t="b">
        <f>IF(MID(Årsrapport!A16,5,2)="12",TRUE,FALSE)</f>
        <v>0</v>
      </c>
      <c r="H16" s="134">
        <f>IF(MID(Årsrapport!A16,5,2)="12",IF(Årsrapport!D16="",0,Årsrapport!D16),0)</f>
        <v>0</v>
      </c>
      <c r="I16" s="130" t="b">
        <f>IF(AND(Table46[[#This Row],[Antall oppdrag Bolig?]]&lt;$I$1,Table46[[#This Row],[Bolig?]]),TRUE,FALSE)</f>
        <v>0</v>
      </c>
      <c r="J16" s="134">
        <f>IF(AND(NOT(Table46[[#This Row],[Antall oppdrag Bolig?]]),Årsrapport!D16&lt;&gt;""),1,0)</f>
        <v>0</v>
      </c>
      <c r="K16" s="129" t="b">
        <f>IF(AND(Table46[[#This Row],[For få timer2]],Table46[[#This Row],[For få oppdrag]]),TRUE,FALSE)</f>
        <v>0</v>
      </c>
      <c r="L16" s="133">
        <f>IF(OR(MID(Årsrapport!A16,5,2)="15",MID(Årsrapport!A16,5,2)="20"),IF(Årsrapport!E16="",0,Årsrapport!E16),0)</f>
        <v>0</v>
      </c>
      <c r="M16" s="130" t="b">
        <f>IF(AND(Table46[[#This Row],[Antall timer næring Næring?]]&lt;$M$1,Table46[[#This Row],[Næring?]]),TRUE,FALSE)</f>
        <v>0</v>
      </c>
      <c r="N16" s="133" t="b">
        <f>IF(OR(MID(Årsrapport!A16,5,2)="20",MID(Årsrapport!A16,5,2)="15"),TRUE,FALSE)</f>
        <v>0</v>
      </c>
      <c r="O16" s="134">
        <f>IF(OR(MID(Årsrapport!A16,5,2)="15",MID(Årsrapport!A16,5,2)="20"),IF(Årsrapport!F16="",0,Årsrapport!F16),0)</f>
        <v>0</v>
      </c>
      <c r="P16" s="130" t="b">
        <f>IF(AND(Table46[[#This Row],[Antall oppdrag næring]]&lt;$P$1,Table46[[#This Row],[Næring?]]),TRUE,FALSE)</f>
        <v>0</v>
      </c>
      <c r="Q16" s="129" t="b">
        <f>IF(OR(MID(Årsrapport!A16,5,2)="20",MID(Årsrapport!A16,5,2)="15"),TRUE,FALSE)</f>
        <v>0</v>
      </c>
      <c r="R16" s="129" t="b">
        <f>IF(AND(Table46[[#This Row],[For få timer3]],Table46[[#This Row],[For få oppdrag2]]),TRUE,FALSE)</f>
        <v>0</v>
      </c>
      <c r="S16" s="134">
        <f>IF(MID(Årsrapport!A16,5,2)="20",IF(Årsrapport!G16="",0,Årsrapport!G16),0)</f>
        <v>0</v>
      </c>
      <c r="T16" s="130" t="b">
        <f>IF(AND(Table46[[#This Row],[Antall oppdrag landbruk?]]&lt;$T$1,Table46[[#This Row],[Landbruk?2]]),TRUE,FALSE)</f>
        <v>0</v>
      </c>
      <c r="U16" s="134" t="b">
        <f>IF(MID(Årsrapport!A16,5,2)="20",TRUE,FALSE)</f>
        <v>0</v>
      </c>
      <c r="V16" s="129" t="b">
        <f>IF(AND(Table46[[#This Row],[For få timer3]],Table46[[#This Row],[For få oppdrag2]]),TRUE,FALSE)</f>
        <v>0</v>
      </c>
      <c r="W16" s="134">
        <f>IF(MID(Årsrapport!A16,5,2)="21",IF(Årsrapport!H16="",0,Årsrapport!H16),0)</f>
        <v>0</v>
      </c>
      <c r="X16" s="130" t="b">
        <f>IF(AND(Table46[[#This Row],[Antall oppdrag Takst?]]&lt;$X$1,Table46[[#This Row],[Antall oppdrag 
Takst i 2022]]),TRUE,FALSE)</f>
        <v>0</v>
      </c>
      <c r="Y16" s="134" t="b">
        <f>IF(MID(Årsrapport!A16,5,2)="21",TRUE,FALSE)</f>
        <v>0</v>
      </c>
      <c r="Z16" s="129" t="b">
        <f>IF(AND(Table46[[#This Row],[For få timer3]],Table46[[#This Row],[For få oppdrag2]]),TRUE,FALSE)</f>
        <v>0</v>
      </c>
      <c r="AA16" s="130" t="b">
        <f>IF(MID(Årsrapport!A16,5,2)="16",TRUE,FALSE)</f>
        <v>0</v>
      </c>
      <c r="AB16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6" s="130" t="b">
        <f>IF(AND(OR(C16,K16,R16,V16,Z16),Årsrapport!K16=""),TRUE,FALSE)</f>
        <v>0</v>
      </c>
      <c r="AD16" s="132" t="str">
        <f>Årsrapport!E16</f>
        <v/>
      </c>
      <c r="AE16" s="131" t="str">
        <f>Årsrapport!E16</f>
        <v/>
      </c>
      <c r="AF16" s="131" t="str">
        <f>Årsrapport!F16</f>
        <v/>
      </c>
      <c r="AG16" s="86"/>
      <c r="AH16" s="86">
        <f>IF(AND(NOT(Feilsjekk!$AA16),Årsrapport!$A16&lt;&gt;"",OR(Årsrapport!$I16&lt;&gt;"x",Årsrapport!$I16&lt;&gt;"X")),1,0)</f>
        <v>0</v>
      </c>
      <c r="AI16" s="86">
        <f>IF(AND(NOT(Feilsjekk!$G16),NOT(Feilsjekk!$AA16),Årsrapport!$A16&lt;&gt;"",OR(Årsrapport!$J16&lt;&gt;"x",Årsrapport!$J16&lt;&gt;"X")),1,0)</f>
        <v>0</v>
      </c>
      <c r="AJ16" s="86">
        <f>IF(AND(Årsrapport!$K16="",NOT(Feilsjekk!$AA16),Feilsjekk!$AB16),1,0)</f>
        <v>0</v>
      </c>
      <c r="AK16" s="86">
        <f>IF(AND(OR(Årsrapport!$K16="Annet, spesifiser til høyre -&gt;",Årsrapport!$K16="Manglet oppdrag, årsak -&gt;"),Årsrapport!$L16=""),1,0)</f>
        <v>0</v>
      </c>
      <c r="AL16" s="160">
        <f>IF(OR(LEN(Årsrapport!L16)&lt;$AM$4,Årsrapport!L16=0),0,1)</f>
        <v>0</v>
      </c>
    </row>
    <row r="17" spans="1:38" x14ac:dyDescent="0.25">
      <c r="A17" s="8">
        <f>Årsrapport!A17</f>
        <v>0</v>
      </c>
      <c r="B17" s="134">
        <f>IF(MID(Årsrapport!A17,5,2)="13",IF(Årsrapport!B17="",0,Årsrapport!B17),0)</f>
        <v>0</v>
      </c>
      <c r="C17" s="130" t="b">
        <f>IF(AND(Table46[[#This Row],[Antall timer termo?]]&lt;$C$1,Table46[[#This Row],[Termo?]]),TRUE,FALSE)</f>
        <v>0</v>
      </c>
      <c r="D17" s="134" t="b">
        <f>IF(MID(Årsrapport!A17,5,2)="13",TRUE,FALSE)</f>
        <v>0</v>
      </c>
      <c r="E17" s="134">
        <f>IF(MID(Årsrapport!A17,5,2)="12",IF(Årsrapport!C17="",0,Årsrapport!C17),0)</f>
        <v>0</v>
      </c>
      <c r="F17" s="130" t="b">
        <f>IF(AND(Table46[[#This Row],[Antall timer Bolig?]]&lt;$F$1,Table46[[#This Row],[Bolig?]]),TRUE,FALSE)</f>
        <v>0</v>
      </c>
      <c r="G17" s="134" t="b">
        <f>IF(MID(Årsrapport!A17,5,2)="12",TRUE,FALSE)</f>
        <v>0</v>
      </c>
      <c r="H17" s="134">
        <f>IF(MID(Årsrapport!A17,5,2)="12",IF(Årsrapport!D17="",0,Årsrapport!D17),0)</f>
        <v>0</v>
      </c>
      <c r="I17" s="130" t="b">
        <f>IF(AND(Table46[[#This Row],[Antall oppdrag Bolig?]]&lt;$I$1,Table46[[#This Row],[Bolig?]]),TRUE,FALSE)</f>
        <v>0</v>
      </c>
      <c r="J17" s="134">
        <f>IF(AND(NOT(Table46[[#This Row],[Antall oppdrag Bolig?]]),Årsrapport!D17&lt;&gt;""),1,0)</f>
        <v>0</v>
      </c>
      <c r="K17" s="129" t="b">
        <f>IF(AND(Table46[[#This Row],[For få timer2]],Table46[[#This Row],[For få oppdrag]]),TRUE,FALSE)</f>
        <v>0</v>
      </c>
      <c r="L17" s="133">
        <f>IF(OR(MID(Årsrapport!A17,5,2)="15",MID(Årsrapport!A17,5,2)="20"),IF(Årsrapport!E17="",0,Årsrapport!E17),0)</f>
        <v>0</v>
      </c>
      <c r="M17" s="130" t="b">
        <f>IF(AND(Table46[[#This Row],[Antall timer næring Næring?]]&lt;$M$1,Table46[[#This Row],[Næring?]]),TRUE,FALSE)</f>
        <v>0</v>
      </c>
      <c r="N17" s="133" t="b">
        <f>IF(OR(MID(Årsrapport!A17,5,2)="20",MID(Årsrapport!A17,5,2)="15"),TRUE,FALSE)</f>
        <v>0</v>
      </c>
      <c r="O17" s="134">
        <f>IF(OR(MID(Årsrapport!A17,5,2)="15",MID(Årsrapport!A17,5,2)="20"),IF(Årsrapport!F17="",0,Årsrapport!F17),0)</f>
        <v>0</v>
      </c>
      <c r="P17" s="130" t="b">
        <f>IF(AND(Table46[[#This Row],[Antall oppdrag næring]]&lt;$P$1,Table46[[#This Row],[Næring?]]),TRUE,FALSE)</f>
        <v>0</v>
      </c>
      <c r="Q17" s="129" t="b">
        <f>IF(OR(MID(Årsrapport!A17,5,2)="20",MID(Årsrapport!A17,5,2)="15"),TRUE,FALSE)</f>
        <v>0</v>
      </c>
      <c r="R17" s="129" t="b">
        <f>IF(AND(Table46[[#This Row],[For få timer3]],Table46[[#This Row],[For få oppdrag2]]),TRUE,FALSE)</f>
        <v>0</v>
      </c>
      <c r="S17" s="134">
        <f>IF(MID(Årsrapport!A17,5,2)="20",IF(Årsrapport!G17="",0,Årsrapport!G17),0)</f>
        <v>0</v>
      </c>
      <c r="T17" s="130" t="b">
        <f>IF(AND(Table46[[#This Row],[Antall oppdrag landbruk?]]&lt;$T$1,Table46[[#This Row],[Landbruk?2]]),TRUE,FALSE)</f>
        <v>0</v>
      </c>
      <c r="U17" s="134" t="b">
        <f>IF(MID(Årsrapport!A17,5,2)="20",TRUE,FALSE)</f>
        <v>0</v>
      </c>
      <c r="V17" s="129" t="b">
        <f>IF(AND(Table46[[#This Row],[For få timer3]],Table46[[#This Row],[For få oppdrag2]]),TRUE,FALSE)</f>
        <v>0</v>
      </c>
      <c r="W17" s="134">
        <f>IF(MID(Årsrapport!A17,5,2)="21",IF(Årsrapport!H17="",0,Årsrapport!H17),0)</f>
        <v>0</v>
      </c>
      <c r="X17" s="130" t="b">
        <f>IF(AND(Table46[[#This Row],[Antall oppdrag Takst?]]&lt;$X$1,Table46[[#This Row],[Antall oppdrag 
Takst i 2022]]),TRUE,FALSE)</f>
        <v>0</v>
      </c>
      <c r="Y17" s="134" t="b">
        <f>IF(MID(Årsrapport!A17,5,2)="21",TRUE,FALSE)</f>
        <v>0</v>
      </c>
      <c r="Z17" s="129" t="b">
        <f>IF(AND(Table46[[#This Row],[For få timer3]],Table46[[#This Row],[For få oppdrag2]]),TRUE,FALSE)</f>
        <v>0</v>
      </c>
      <c r="AA17" s="130" t="b">
        <f>IF(MID(Årsrapport!A17,5,2)="16",TRUE,FALSE)</f>
        <v>0</v>
      </c>
      <c r="AB17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7" s="130" t="b">
        <f>IF(AND(OR(C17,K17,R17,V17,Z17),Årsrapport!K17=""),TRUE,FALSE)</f>
        <v>0</v>
      </c>
      <c r="AD17" s="132" t="str">
        <f>Årsrapport!E17</f>
        <v/>
      </c>
      <c r="AE17" s="131" t="str">
        <f>Årsrapport!E17</f>
        <v/>
      </c>
      <c r="AF17" s="131" t="str">
        <f>Årsrapport!F17</f>
        <v/>
      </c>
      <c r="AG17" s="86"/>
      <c r="AH17" s="86">
        <f>IF(AND(NOT(Feilsjekk!$AA17),Årsrapport!$A17&lt;&gt;"",OR(Årsrapport!$I17&lt;&gt;"x",Årsrapport!$I17&lt;&gt;"X")),1,0)</f>
        <v>0</v>
      </c>
      <c r="AI17" s="86">
        <f>IF(AND(NOT(Feilsjekk!$G17),NOT(Feilsjekk!$AA17),Årsrapport!$A17&lt;&gt;"",OR(Årsrapport!$J17&lt;&gt;"x",Årsrapport!$J17&lt;&gt;"X")),1,0)</f>
        <v>0</v>
      </c>
      <c r="AJ17" s="86">
        <f>IF(AND(Årsrapport!$K17="",NOT(Feilsjekk!$AA17),Feilsjekk!$AB17),1,0)</f>
        <v>0</v>
      </c>
      <c r="AK17" s="86">
        <f>IF(AND(OR(Årsrapport!$K17="Annet, spesifiser til høyre -&gt;",Årsrapport!$K17="Manglet oppdrag, årsak -&gt;"),Årsrapport!$L17=""),1,0)</f>
        <v>0</v>
      </c>
      <c r="AL17" s="160">
        <f>IF(OR(LEN(Årsrapport!L17)&lt;$AM$4,Årsrapport!L17=0),0,1)</f>
        <v>0</v>
      </c>
    </row>
    <row r="18" spans="1:38" x14ac:dyDescent="0.25">
      <c r="A18" s="8">
        <f>Årsrapport!A18</f>
        <v>0</v>
      </c>
      <c r="B18" s="134">
        <f>IF(MID(Årsrapport!A18,5,2)="13",IF(Årsrapport!B18="",0,Årsrapport!B18),0)</f>
        <v>0</v>
      </c>
      <c r="C18" s="130" t="b">
        <f>IF(AND(Table46[[#This Row],[Antall timer termo?]]&lt;$C$1,Table46[[#This Row],[Termo?]]),TRUE,FALSE)</f>
        <v>0</v>
      </c>
      <c r="D18" s="134" t="b">
        <f>IF(MID(Årsrapport!A18,5,2)="13",TRUE,FALSE)</f>
        <v>0</v>
      </c>
      <c r="E18" s="134">
        <f>IF(MID(Årsrapport!A18,5,2)="12",IF(Årsrapport!C18="",0,Årsrapport!C18),0)</f>
        <v>0</v>
      </c>
      <c r="F18" s="130" t="b">
        <f>IF(AND(Table46[[#This Row],[Antall timer Bolig?]]&lt;$F$1,Table46[[#This Row],[Bolig?]]),TRUE,FALSE)</f>
        <v>0</v>
      </c>
      <c r="G18" s="134" t="b">
        <f>IF(MID(Årsrapport!A18,5,2)="12",TRUE,FALSE)</f>
        <v>0</v>
      </c>
      <c r="H18" s="134">
        <f>IF(MID(Årsrapport!A18,5,2)="12",IF(Årsrapport!D18="",0,Årsrapport!D18),0)</f>
        <v>0</v>
      </c>
      <c r="I18" s="130" t="b">
        <f>IF(AND(Table46[[#This Row],[Antall oppdrag Bolig?]]&lt;$I$1,Table46[[#This Row],[Bolig?]]),TRUE,FALSE)</f>
        <v>0</v>
      </c>
      <c r="J18" s="134">
        <f>IF(AND(NOT(Table46[[#This Row],[Antall oppdrag Bolig?]]),Årsrapport!D18&lt;&gt;""),1,0)</f>
        <v>0</v>
      </c>
      <c r="K18" s="129" t="b">
        <f>IF(AND(Table46[[#This Row],[For få timer2]],Table46[[#This Row],[For få oppdrag]]),TRUE,FALSE)</f>
        <v>0</v>
      </c>
      <c r="L18" s="133">
        <f>IF(OR(MID(Årsrapport!A18,5,2)="15",MID(Årsrapport!A18,5,2)="20"),IF(Årsrapport!E18="",0,Årsrapport!E18),0)</f>
        <v>0</v>
      </c>
      <c r="M18" s="130" t="b">
        <f>IF(AND(Table46[[#This Row],[Antall timer næring Næring?]]&lt;$M$1,Table46[[#This Row],[Næring?]]),TRUE,FALSE)</f>
        <v>0</v>
      </c>
      <c r="N18" s="133" t="b">
        <f>IF(OR(MID(Årsrapport!A18,5,2)="20",MID(Årsrapport!A18,5,2)="15"),TRUE,FALSE)</f>
        <v>0</v>
      </c>
      <c r="O18" s="134">
        <f>IF(OR(MID(Årsrapport!A18,5,2)="15",MID(Årsrapport!A18,5,2)="20"),IF(Årsrapport!F18="",0,Årsrapport!F18),0)</f>
        <v>0</v>
      </c>
      <c r="P18" s="130" t="b">
        <f>IF(AND(Table46[[#This Row],[Antall oppdrag næring]]&lt;$P$1,Table46[[#This Row],[Næring?]]),TRUE,FALSE)</f>
        <v>0</v>
      </c>
      <c r="Q18" s="129" t="b">
        <f>IF(OR(MID(Årsrapport!A18,5,2)="20",MID(Årsrapport!A18,5,2)="15"),TRUE,FALSE)</f>
        <v>0</v>
      </c>
      <c r="R18" s="129" t="b">
        <f>IF(AND(Table46[[#This Row],[For få timer3]],Table46[[#This Row],[For få oppdrag2]]),TRUE,FALSE)</f>
        <v>0</v>
      </c>
      <c r="S18" s="134">
        <f>IF(MID(Årsrapport!A18,5,2)="20",IF(Årsrapport!G18="",0,Årsrapport!G18),0)</f>
        <v>0</v>
      </c>
      <c r="T18" s="130" t="b">
        <f>IF(AND(Table46[[#This Row],[Antall oppdrag landbruk?]]&lt;$T$1,Table46[[#This Row],[Landbruk?2]]),TRUE,FALSE)</f>
        <v>0</v>
      </c>
      <c r="U18" s="134" t="b">
        <f>IF(MID(Årsrapport!A18,5,2)="20",TRUE,FALSE)</f>
        <v>0</v>
      </c>
      <c r="V18" s="129" t="b">
        <f>IF(AND(Table46[[#This Row],[For få timer3]],Table46[[#This Row],[For få oppdrag2]]),TRUE,FALSE)</f>
        <v>0</v>
      </c>
      <c r="W18" s="134">
        <f>IF(MID(Årsrapport!A18,5,2)="21",IF(Årsrapport!H18="",0,Årsrapport!H18),0)</f>
        <v>0</v>
      </c>
      <c r="X18" s="130" t="b">
        <f>IF(AND(Table46[[#This Row],[Antall oppdrag Takst?]]&lt;$X$1,Table46[[#This Row],[Antall oppdrag 
Takst i 2022]]),TRUE,FALSE)</f>
        <v>0</v>
      </c>
      <c r="Y18" s="134" t="b">
        <f>IF(MID(Årsrapport!A18,5,2)="21",TRUE,FALSE)</f>
        <v>0</v>
      </c>
      <c r="Z18" s="129" t="b">
        <f>IF(AND(Table46[[#This Row],[For få timer3]],Table46[[#This Row],[For få oppdrag2]]),TRUE,FALSE)</f>
        <v>0</v>
      </c>
      <c r="AA18" s="130" t="b">
        <f>IF(MID(Årsrapport!A18,5,2)="16",TRUE,FALSE)</f>
        <v>0</v>
      </c>
      <c r="AB18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8" s="130" t="b">
        <f>IF(AND(OR(C18,K18,R18,V18,Z18),Årsrapport!K18=""),TRUE,FALSE)</f>
        <v>0</v>
      </c>
      <c r="AD18" s="132" t="str">
        <f>Årsrapport!E18</f>
        <v/>
      </c>
      <c r="AE18" s="131" t="str">
        <f>Årsrapport!E18</f>
        <v/>
      </c>
      <c r="AF18" s="131" t="str">
        <f>Årsrapport!F18</f>
        <v/>
      </c>
      <c r="AG18" s="86"/>
      <c r="AH18" s="86">
        <f>IF(AND(NOT(Feilsjekk!$AA18),Årsrapport!$A18&lt;&gt;"",OR(Årsrapport!$I18&lt;&gt;"x",Årsrapport!$I18&lt;&gt;"X")),1,0)</f>
        <v>0</v>
      </c>
      <c r="AI18" s="86">
        <f>IF(AND(NOT(Feilsjekk!$G18),NOT(Feilsjekk!$AA18),Årsrapport!$A18&lt;&gt;"",OR(Årsrapport!$J18&lt;&gt;"x",Årsrapport!$J18&lt;&gt;"X")),1,0)</f>
        <v>0</v>
      </c>
      <c r="AJ18" s="86">
        <f>IF(AND(Årsrapport!$K18="",NOT(Feilsjekk!$AA18),Feilsjekk!$AB18),1,0)</f>
        <v>0</v>
      </c>
      <c r="AK18" s="86">
        <f>IF(AND(OR(Årsrapport!$K18="Annet, spesifiser til høyre -&gt;",Årsrapport!$K18="Manglet oppdrag, årsak -&gt;"),Årsrapport!$L18=""),1,0)</f>
        <v>0</v>
      </c>
      <c r="AL18" s="160">
        <f>IF(OR(LEN(Årsrapport!L18)&lt;$AM$4,Årsrapport!L18=0),0,1)</f>
        <v>0</v>
      </c>
    </row>
    <row r="19" spans="1:38" x14ac:dyDescent="0.25">
      <c r="A19" s="8">
        <f>Årsrapport!A19</f>
        <v>0</v>
      </c>
      <c r="B19" s="134">
        <f>IF(MID(Årsrapport!A19,5,2)="13",IF(Årsrapport!B19="",0,Årsrapport!B19),0)</f>
        <v>0</v>
      </c>
      <c r="C19" s="130" t="b">
        <f>IF(AND(Table46[[#This Row],[Antall timer termo?]]&lt;$C$1,Table46[[#This Row],[Termo?]]),TRUE,FALSE)</f>
        <v>0</v>
      </c>
      <c r="D19" s="134" t="b">
        <f>IF(MID(Årsrapport!A19,5,2)="13",TRUE,FALSE)</f>
        <v>0</v>
      </c>
      <c r="E19" s="134">
        <f>IF(MID(Årsrapport!A19,5,2)="12",IF(Årsrapport!C19="",0,Årsrapport!C19),0)</f>
        <v>0</v>
      </c>
      <c r="F19" s="130" t="b">
        <f>IF(AND(Table46[[#This Row],[Antall timer Bolig?]]&lt;$F$1,Table46[[#This Row],[Bolig?]]),TRUE,FALSE)</f>
        <v>0</v>
      </c>
      <c r="G19" s="134" t="b">
        <f>IF(MID(Årsrapport!A19,5,2)="12",TRUE,FALSE)</f>
        <v>0</v>
      </c>
      <c r="H19" s="134">
        <f>IF(MID(Årsrapport!A19,5,2)="12",IF(Årsrapport!D19="",0,Årsrapport!D19),0)</f>
        <v>0</v>
      </c>
      <c r="I19" s="130" t="b">
        <f>IF(AND(Table46[[#This Row],[Antall oppdrag Bolig?]]&lt;$I$1,Table46[[#This Row],[Bolig?]]),TRUE,FALSE)</f>
        <v>0</v>
      </c>
      <c r="J19" s="134">
        <f>IF(AND(NOT(Table46[[#This Row],[Antall oppdrag Bolig?]]),Årsrapport!D19&lt;&gt;""),1,0)</f>
        <v>0</v>
      </c>
      <c r="K19" s="129" t="b">
        <f>IF(AND(Table46[[#This Row],[For få timer2]],Table46[[#This Row],[For få oppdrag]]),TRUE,FALSE)</f>
        <v>0</v>
      </c>
      <c r="L19" s="133">
        <f>IF(OR(MID(Årsrapport!A19,5,2)="15",MID(Årsrapport!A19,5,2)="20"),IF(Årsrapport!E19="",0,Årsrapport!E19),0)</f>
        <v>0</v>
      </c>
      <c r="M19" s="130" t="b">
        <f>IF(AND(Table46[[#This Row],[Antall timer næring Næring?]]&lt;$M$1,Table46[[#This Row],[Næring?]]),TRUE,FALSE)</f>
        <v>0</v>
      </c>
      <c r="N19" s="133" t="b">
        <f>IF(OR(MID(Årsrapport!A19,5,2)="20",MID(Årsrapport!A19,5,2)="15"),TRUE,FALSE)</f>
        <v>0</v>
      </c>
      <c r="O19" s="134">
        <f>IF(OR(MID(Årsrapport!A19,5,2)="15",MID(Årsrapport!A19,5,2)="20"),IF(Årsrapport!F19="",0,Årsrapport!F19),0)</f>
        <v>0</v>
      </c>
      <c r="P19" s="130" t="b">
        <f>IF(AND(Table46[[#This Row],[Antall oppdrag næring]]&lt;$P$1,Table46[[#This Row],[Næring?]]),TRUE,FALSE)</f>
        <v>0</v>
      </c>
      <c r="Q19" s="129" t="b">
        <f>IF(OR(MID(Årsrapport!A19,5,2)="20",MID(Årsrapport!A19,5,2)="15"),TRUE,FALSE)</f>
        <v>0</v>
      </c>
      <c r="R19" s="129" t="b">
        <f>IF(AND(Table46[[#This Row],[For få timer3]],Table46[[#This Row],[For få oppdrag2]]),TRUE,FALSE)</f>
        <v>0</v>
      </c>
      <c r="S19" s="134">
        <f>IF(MID(Årsrapport!A19,5,2)="20",IF(Årsrapport!G19="",0,Årsrapport!G19),0)</f>
        <v>0</v>
      </c>
      <c r="T19" s="130" t="b">
        <f>IF(AND(Table46[[#This Row],[Antall oppdrag landbruk?]]&lt;$T$1,Table46[[#This Row],[Landbruk?2]]),TRUE,FALSE)</f>
        <v>0</v>
      </c>
      <c r="U19" s="134" t="b">
        <f>IF(MID(Årsrapport!A19,5,2)="20",TRUE,FALSE)</f>
        <v>0</v>
      </c>
      <c r="V19" s="129" t="b">
        <f>IF(AND(Table46[[#This Row],[For få timer3]],Table46[[#This Row],[For få oppdrag2]]),TRUE,FALSE)</f>
        <v>0</v>
      </c>
      <c r="W19" s="134">
        <f>IF(MID(Årsrapport!A19,5,2)="21",IF(Årsrapport!H19="",0,Årsrapport!H19),0)</f>
        <v>0</v>
      </c>
      <c r="X19" s="130" t="b">
        <f>IF(AND(Table46[[#This Row],[Antall oppdrag Takst?]]&lt;$X$1,Table46[[#This Row],[Antall oppdrag 
Takst i 2022]]),TRUE,FALSE)</f>
        <v>0</v>
      </c>
      <c r="Y19" s="134" t="b">
        <f>IF(MID(Årsrapport!A19,5,2)="21",TRUE,FALSE)</f>
        <v>0</v>
      </c>
      <c r="Z19" s="129" t="b">
        <f>IF(AND(Table46[[#This Row],[For få timer3]],Table46[[#This Row],[For få oppdrag2]]),TRUE,FALSE)</f>
        <v>0</v>
      </c>
      <c r="AA19" s="130" t="b">
        <f>IF(MID(Årsrapport!A19,5,2)="16",TRUE,FALSE)</f>
        <v>0</v>
      </c>
      <c r="AB19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19" s="130" t="b">
        <f>IF(AND(OR(C19,K19,R19,V19,Z19),Årsrapport!K19=""),TRUE,FALSE)</f>
        <v>0</v>
      </c>
      <c r="AD19" s="132" t="str">
        <f>Årsrapport!E19</f>
        <v/>
      </c>
      <c r="AE19" s="131" t="str">
        <f>Årsrapport!E19</f>
        <v/>
      </c>
      <c r="AF19" s="131" t="str">
        <f>Årsrapport!F19</f>
        <v/>
      </c>
      <c r="AG19" s="86"/>
      <c r="AH19" s="86">
        <f>IF(AND(NOT(Feilsjekk!$AA19),Årsrapport!$A19&lt;&gt;"",OR(Årsrapport!$I19&lt;&gt;"x",Årsrapport!$I19&lt;&gt;"X")),1,0)</f>
        <v>0</v>
      </c>
      <c r="AI19" s="86">
        <f>IF(AND(NOT(Feilsjekk!$G19),NOT(Feilsjekk!$AA19),Årsrapport!$A19&lt;&gt;"",OR(Årsrapport!$J19&lt;&gt;"x",Årsrapport!$J19&lt;&gt;"X")),1,0)</f>
        <v>0</v>
      </c>
      <c r="AJ19" s="86">
        <f>IF(AND(Årsrapport!$K19="",NOT(Feilsjekk!$AA19),Feilsjekk!$AB19),1,0)</f>
        <v>0</v>
      </c>
      <c r="AK19" s="86">
        <f>IF(AND(OR(Årsrapport!$K19="Annet, spesifiser til høyre -&gt;",Årsrapport!$K19="Manglet oppdrag, årsak -&gt;"),Årsrapport!$L19=""),1,0)</f>
        <v>0</v>
      </c>
      <c r="AL19" s="160">
        <f>IF(OR(LEN(Årsrapport!L19)&lt;$AM$4,Årsrapport!L19=0),0,1)</f>
        <v>0</v>
      </c>
    </row>
    <row r="20" spans="1:38" x14ac:dyDescent="0.25">
      <c r="A20" s="8">
        <f>Årsrapport!A20</f>
        <v>0</v>
      </c>
      <c r="B20" s="134">
        <f>IF(MID(Årsrapport!A20,5,2)="13",IF(Årsrapport!B20="",0,Årsrapport!B20),0)</f>
        <v>0</v>
      </c>
      <c r="C20" s="130" t="b">
        <f>IF(AND(Table46[[#This Row],[Antall timer termo?]]&lt;$C$1,Table46[[#This Row],[Termo?]]),TRUE,FALSE)</f>
        <v>0</v>
      </c>
      <c r="D20" s="134" t="b">
        <f>IF(MID(Årsrapport!A20,5,2)="13",TRUE,FALSE)</f>
        <v>0</v>
      </c>
      <c r="E20" s="134">
        <f>IF(MID(Årsrapport!A20,5,2)="12",IF(Årsrapport!C20="",0,Årsrapport!C20),0)</f>
        <v>0</v>
      </c>
      <c r="F20" s="130" t="b">
        <f>IF(AND(Table46[[#This Row],[Antall timer Bolig?]]&lt;$F$1,Table46[[#This Row],[Bolig?]]),TRUE,FALSE)</f>
        <v>0</v>
      </c>
      <c r="G20" s="134" t="b">
        <f>IF(MID(Årsrapport!A20,5,2)="12",TRUE,FALSE)</f>
        <v>0</v>
      </c>
      <c r="H20" s="134">
        <f>IF(MID(Årsrapport!A20,5,2)="12",IF(Årsrapport!D20="",0,Årsrapport!D20),0)</f>
        <v>0</v>
      </c>
      <c r="I20" s="130" t="b">
        <f>IF(AND(Table46[[#This Row],[Antall oppdrag Bolig?]]&lt;$I$1,Table46[[#This Row],[Bolig?]]),TRUE,FALSE)</f>
        <v>0</v>
      </c>
      <c r="J20" s="134">
        <f>IF(AND(NOT(Table46[[#This Row],[Antall oppdrag Bolig?]]),Årsrapport!D20&lt;&gt;""),1,0)</f>
        <v>0</v>
      </c>
      <c r="K20" s="129" t="b">
        <f>IF(AND(Table46[[#This Row],[For få timer2]],Table46[[#This Row],[For få oppdrag]]),TRUE,FALSE)</f>
        <v>0</v>
      </c>
      <c r="L20" s="133">
        <f>IF(OR(MID(Årsrapport!A20,5,2)="15",MID(Årsrapport!A20,5,2)="20"),IF(Årsrapport!E20="",0,Årsrapport!E20),0)</f>
        <v>0</v>
      </c>
      <c r="M20" s="130" t="b">
        <f>IF(AND(Table46[[#This Row],[Antall timer næring Næring?]]&lt;$M$1,Table46[[#This Row],[Næring?]]),TRUE,FALSE)</f>
        <v>0</v>
      </c>
      <c r="N20" s="133" t="b">
        <f>IF(OR(MID(Årsrapport!A20,5,2)="20",MID(Årsrapport!A20,5,2)="15"),TRUE,FALSE)</f>
        <v>0</v>
      </c>
      <c r="O20" s="134">
        <f>IF(OR(MID(Årsrapport!A20,5,2)="15",MID(Årsrapport!A20,5,2)="20"),IF(Årsrapport!F20="",0,Årsrapport!F20),0)</f>
        <v>0</v>
      </c>
      <c r="P20" s="130" t="b">
        <f>IF(AND(Table46[[#This Row],[Antall oppdrag næring]]&lt;$P$1,Table46[[#This Row],[Næring?]]),TRUE,FALSE)</f>
        <v>0</v>
      </c>
      <c r="Q20" s="129" t="b">
        <f>IF(OR(MID(Årsrapport!A20,5,2)="20",MID(Årsrapport!A20,5,2)="15"),TRUE,FALSE)</f>
        <v>0</v>
      </c>
      <c r="R20" s="129" t="b">
        <f>IF(AND(Table46[[#This Row],[For få timer3]],Table46[[#This Row],[For få oppdrag2]]),TRUE,FALSE)</f>
        <v>0</v>
      </c>
      <c r="S20" s="134">
        <f>IF(MID(Årsrapport!A20,5,2)="20",IF(Årsrapport!G20="",0,Årsrapport!G20),0)</f>
        <v>0</v>
      </c>
      <c r="T20" s="130" t="b">
        <f>IF(AND(Table46[[#This Row],[Antall oppdrag landbruk?]]&lt;$T$1,Table46[[#This Row],[Landbruk?2]]),TRUE,FALSE)</f>
        <v>0</v>
      </c>
      <c r="U20" s="134" t="b">
        <f>IF(MID(Årsrapport!A20,5,2)="20",TRUE,FALSE)</f>
        <v>0</v>
      </c>
      <c r="V20" s="129" t="b">
        <f>IF(AND(Table46[[#This Row],[For få timer3]],Table46[[#This Row],[For få oppdrag2]]),TRUE,FALSE)</f>
        <v>0</v>
      </c>
      <c r="W20" s="134">
        <f>IF(MID(Årsrapport!A20,5,2)="21",IF(Årsrapport!H20="",0,Årsrapport!H20),0)</f>
        <v>0</v>
      </c>
      <c r="X20" s="130" t="b">
        <f>IF(AND(Table46[[#This Row],[Antall oppdrag Takst?]]&lt;$X$1,Table46[[#This Row],[Antall oppdrag 
Takst i 2022]]),TRUE,FALSE)</f>
        <v>0</v>
      </c>
      <c r="Y20" s="134" t="b">
        <f>IF(MID(Årsrapport!A20,5,2)="21",TRUE,FALSE)</f>
        <v>0</v>
      </c>
      <c r="Z20" s="129" t="b">
        <f>IF(AND(Table46[[#This Row],[For få timer3]],Table46[[#This Row],[For få oppdrag2]]),TRUE,FALSE)</f>
        <v>0</v>
      </c>
      <c r="AA20" s="130" t="b">
        <f>IF(MID(Årsrapport!A20,5,2)="16",TRUE,FALSE)</f>
        <v>0</v>
      </c>
      <c r="AB20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0" s="130" t="b">
        <f>IF(AND(OR(C20,K20,R20,V20,Z20),Årsrapport!K20=""),TRUE,FALSE)</f>
        <v>0</v>
      </c>
      <c r="AD20" s="132" t="str">
        <f>Årsrapport!E20</f>
        <v/>
      </c>
      <c r="AE20" s="131" t="str">
        <f>Årsrapport!E20</f>
        <v/>
      </c>
      <c r="AF20" s="131" t="str">
        <f>Årsrapport!F20</f>
        <v/>
      </c>
      <c r="AG20" s="86"/>
      <c r="AH20" s="86">
        <f>IF(AND(NOT(Feilsjekk!$AA20),Årsrapport!$A20&lt;&gt;"",OR(Årsrapport!$I20&lt;&gt;"x",Årsrapport!$I20&lt;&gt;"X")),1,0)</f>
        <v>0</v>
      </c>
      <c r="AI20" s="86">
        <f>IF(AND(NOT(Feilsjekk!$G20),NOT(Feilsjekk!$AA20),Årsrapport!$A20&lt;&gt;"",OR(Årsrapport!$J20&lt;&gt;"x",Årsrapport!$J20&lt;&gt;"X")),1,0)</f>
        <v>0</v>
      </c>
      <c r="AJ20" s="86">
        <f>IF(AND(Årsrapport!$K20="",NOT(Feilsjekk!$AA20),Feilsjekk!$AB20),1,0)</f>
        <v>0</v>
      </c>
      <c r="AK20" s="86">
        <f>IF(AND(OR(Årsrapport!$K20="Annet, spesifiser til høyre -&gt;",Årsrapport!$K20="Manglet oppdrag, årsak -&gt;"),Årsrapport!$L20=""),1,0)</f>
        <v>0</v>
      </c>
      <c r="AL20" s="160">
        <f>IF(OR(LEN(Årsrapport!L20)&lt;$AM$4,Årsrapport!L20=0),0,1)</f>
        <v>0</v>
      </c>
    </row>
    <row r="21" spans="1:38" x14ac:dyDescent="0.25">
      <c r="A21" s="8">
        <f>Årsrapport!A21</f>
        <v>0</v>
      </c>
      <c r="B21" s="134">
        <f>IF(MID(Årsrapport!A21,5,2)="13",IF(Årsrapport!B21="",0,Årsrapport!B21),0)</f>
        <v>0</v>
      </c>
      <c r="C21" s="130" t="b">
        <f>IF(AND(Table46[[#This Row],[Antall timer termo?]]&lt;$C$1,Table46[[#This Row],[Termo?]]),TRUE,FALSE)</f>
        <v>0</v>
      </c>
      <c r="D21" s="134" t="b">
        <f>IF(MID(Årsrapport!A21,5,2)="13",TRUE,FALSE)</f>
        <v>0</v>
      </c>
      <c r="E21" s="134">
        <f>IF(MID(Årsrapport!A21,5,2)="12",IF(Årsrapport!C21="",0,Årsrapport!C21),0)</f>
        <v>0</v>
      </c>
      <c r="F21" s="130" t="b">
        <f>IF(AND(Table46[[#This Row],[Antall timer Bolig?]]&lt;$F$1,Table46[[#This Row],[Bolig?]]),TRUE,FALSE)</f>
        <v>0</v>
      </c>
      <c r="G21" s="134" t="b">
        <f>IF(MID(Årsrapport!A21,5,2)="12",TRUE,FALSE)</f>
        <v>0</v>
      </c>
      <c r="H21" s="134">
        <f>IF(MID(Årsrapport!A21,5,2)="12",IF(Årsrapport!D21="",0,Årsrapport!D21),0)</f>
        <v>0</v>
      </c>
      <c r="I21" s="130" t="b">
        <f>IF(AND(Table46[[#This Row],[Antall oppdrag Bolig?]]&lt;$I$1,Table46[[#This Row],[Bolig?]]),TRUE,FALSE)</f>
        <v>0</v>
      </c>
      <c r="J21" s="134">
        <f>IF(AND(NOT(Table46[[#This Row],[Antall oppdrag Bolig?]]),Årsrapport!D21&lt;&gt;""),1,0)</f>
        <v>0</v>
      </c>
      <c r="K21" s="129" t="b">
        <f>IF(AND(Table46[[#This Row],[For få timer2]],Table46[[#This Row],[For få oppdrag]]),TRUE,FALSE)</f>
        <v>0</v>
      </c>
      <c r="L21" s="133">
        <f>IF(OR(MID(Årsrapport!A21,5,2)="15",MID(Årsrapport!A21,5,2)="20"),IF(Årsrapport!E21="",0,Årsrapport!E21),0)</f>
        <v>0</v>
      </c>
      <c r="M21" s="130" t="b">
        <f>IF(AND(Table46[[#This Row],[Antall timer næring Næring?]]&lt;$M$1,Table46[[#This Row],[Næring?]]),TRUE,FALSE)</f>
        <v>0</v>
      </c>
      <c r="N21" s="133" t="b">
        <f>IF(OR(MID(Årsrapport!A21,5,2)="20",MID(Årsrapport!A21,5,2)="15"),TRUE,FALSE)</f>
        <v>0</v>
      </c>
      <c r="O21" s="134">
        <f>IF(OR(MID(Årsrapport!A21,5,2)="15",MID(Årsrapport!A21,5,2)="20"),IF(Årsrapport!F21="",0,Årsrapport!F21),0)</f>
        <v>0</v>
      </c>
      <c r="P21" s="130" t="b">
        <f>IF(AND(Table46[[#This Row],[Antall oppdrag næring]]&lt;$P$1,Table46[[#This Row],[Næring?]]),TRUE,FALSE)</f>
        <v>0</v>
      </c>
      <c r="Q21" s="129" t="b">
        <f>IF(OR(MID(Årsrapport!A21,5,2)="20",MID(Årsrapport!A21,5,2)="15"),TRUE,FALSE)</f>
        <v>0</v>
      </c>
      <c r="R21" s="129" t="b">
        <f>IF(AND(Table46[[#This Row],[For få timer3]],Table46[[#This Row],[For få oppdrag2]]),TRUE,FALSE)</f>
        <v>0</v>
      </c>
      <c r="S21" s="134">
        <f>IF(MID(Årsrapport!A21,5,2)="20",IF(Årsrapport!G21="",0,Årsrapport!G21),0)</f>
        <v>0</v>
      </c>
      <c r="T21" s="130" t="b">
        <f>IF(AND(Table46[[#This Row],[Antall oppdrag landbruk?]]&lt;$T$1,Table46[[#This Row],[Landbruk?2]]),TRUE,FALSE)</f>
        <v>0</v>
      </c>
      <c r="U21" s="134" t="b">
        <f>IF(MID(Årsrapport!A21,5,2)="20",TRUE,FALSE)</f>
        <v>0</v>
      </c>
      <c r="V21" s="129" t="b">
        <f>IF(AND(Table46[[#This Row],[For få timer3]],Table46[[#This Row],[For få oppdrag2]]),TRUE,FALSE)</f>
        <v>0</v>
      </c>
      <c r="W21" s="134">
        <f>IF(MID(Årsrapport!A21,5,2)="21",IF(Årsrapport!H21="",0,Årsrapport!H21),0)</f>
        <v>0</v>
      </c>
      <c r="X21" s="130" t="b">
        <f>IF(AND(Table46[[#This Row],[Antall oppdrag Takst?]]&lt;$X$1,Table46[[#This Row],[Antall oppdrag 
Takst i 2022]]),TRUE,FALSE)</f>
        <v>0</v>
      </c>
      <c r="Y21" s="134" t="b">
        <f>IF(MID(Årsrapport!A21,5,2)="21",TRUE,FALSE)</f>
        <v>0</v>
      </c>
      <c r="Z21" s="129" t="b">
        <f>IF(AND(Table46[[#This Row],[For få timer3]],Table46[[#This Row],[For få oppdrag2]]),TRUE,FALSE)</f>
        <v>0</v>
      </c>
      <c r="AA21" s="130" t="b">
        <f>IF(MID(Årsrapport!A21,5,2)="16",TRUE,FALSE)</f>
        <v>0</v>
      </c>
      <c r="AB21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1" s="130" t="b">
        <f>IF(AND(OR(C21,K21,R21,V21,Z21),Årsrapport!K21=""),TRUE,FALSE)</f>
        <v>0</v>
      </c>
      <c r="AD21" s="132" t="str">
        <f>Årsrapport!E21</f>
        <v/>
      </c>
      <c r="AE21" s="131" t="str">
        <f>Årsrapport!E21</f>
        <v/>
      </c>
      <c r="AF21" s="131" t="str">
        <f>Årsrapport!F21</f>
        <v/>
      </c>
      <c r="AG21" s="86"/>
      <c r="AH21" s="86">
        <f>IF(AND(NOT(Feilsjekk!$AA21),Årsrapport!$A21&lt;&gt;"",OR(Årsrapport!$I21&lt;&gt;"x",Årsrapport!$I21&lt;&gt;"X")),1,0)</f>
        <v>0</v>
      </c>
      <c r="AI21" s="86">
        <f>IF(AND(NOT(Feilsjekk!$G21),NOT(Feilsjekk!$AA21),Årsrapport!$A21&lt;&gt;"",OR(Årsrapport!$J21&lt;&gt;"x",Årsrapport!$J21&lt;&gt;"X")),1,0)</f>
        <v>0</v>
      </c>
      <c r="AJ21" s="86">
        <f>IF(AND(Årsrapport!$K21="",NOT(Feilsjekk!$AA21),Feilsjekk!$AB21),1,0)</f>
        <v>0</v>
      </c>
      <c r="AK21" s="86">
        <f>IF(AND(OR(Årsrapport!$K21="Annet, spesifiser til høyre -&gt;",Årsrapport!$K21="Manglet oppdrag, årsak -&gt;"),Årsrapport!$L21=""),1,0)</f>
        <v>0</v>
      </c>
      <c r="AL21" s="160">
        <f>IF(OR(LEN(Årsrapport!L21)&lt;$AM$4,Årsrapport!L21=0),0,1)</f>
        <v>0</v>
      </c>
    </row>
    <row r="22" spans="1:38" x14ac:dyDescent="0.25">
      <c r="A22" s="8">
        <f>Årsrapport!A22</f>
        <v>0</v>
      </c>
      <c r="B22" s="134">
        <f>IF(MID(Årsrapport!A22,5,2)="13",IF(Årsrapport!B22="",0,Årsrapport!B22),0)</f>
        <v>0</v>
      </c>
      <c r="C22" s="130" t="b">
        <f>IF(AND(Table46[[#This Row],[Antall timer termo?]]&lt;$C$1,Table46[[#This Row],[Termo?]]),TRUE,FALSE)</f>
        <v>0</v>
      </c>
      <c r="D22" s="134" t="b">
        <f>IF(MID(Årsrapport!A22,5,2)="13",TRUE,FALSE)</f>
        <v>0</v>
      </c>
      <c r="E22" s="134">
        <f>IF(MID(Årsrapport!A22,5,2)="12",IF(Årsrapport!C22="",0,Årsrapport!C22),0)</f>
        <v>0</v>
      </c>
      <c r="F22" s="130" t="b">
        <f>IF(AND(Table46[[#This Row],[Antall timer Bolig?]]&lt;$F$1,Table46[[#This Row],[Bolig?]]),TRUE,FALSE)</f>
        <v>0</v>
      </c>
      <c r="G22" s="134" t="b">
        <f>IF(MID(Årsrapport!A22,5,2)="12",TRUE,FALSE)</f>
        <v>0</v>
      </c>
      <c r="H22" s="134">
        <f>IF(MID(Årsrapport!A22,5,2)="12",IF(Årsrapport!D22="",0,Årsrapport!D22),0)</f>
        <v>0</v>
      </c>
      <c r="I22" s="130" t="b">
        <f>IF(AND(Table46[[#This Row],[Antall oppdrag Bolig?]]&lt;$I$1,Table46[[#This Row],[Bolig?]]),TRUE,FALSE)</f>
        <v>0</v>
      </c>
      <c r="J22" s="134">
        <f>IF(AND(NOT(Table46[[#This Row],[Antall oppdrag Bolig?]]),Årsrapport!D22&lt;&gt;""),1,0)</f>
        <v>0</v>
      </c>
      <c r="K22" s="129" t="b">
        <f>IF(AND(Table46[[#This Row],[For få timer2]],Table46[[#This Row],[For få oppdrag]]),TRUE,FALSE)</f>
        <v>0</v>
      </c>
      <c r="L22" s="133">
        <f>IF(OR(MID(Årsrapport!A22,5,2)="15",MID(Årsrapport!A22,5,2)="20"),IF(Årsrapport!E22="",0,Årsrapport!E22),0)</f>
        <v>0</v>
      </c>
      <c r="M22" s="130" t="b">
        <f>IF(AND(Table46[[#This Row],[Antall timer næring Næring?]]&lt;$M$1,Table46[[#This Row],[Næring?]]),TRUE,FALSE)</f>
        <v>0</v>
      </c>
      <c r="N22" s="133" t="b">
        <f>IF(OR(MID(Årsrapport!A22,5,2)="20",MID(Årsrapport!A22,5,2)="15"),TRUE,FALSE)</f>
        <v>0</v>
      </c>
      <c r="O22" s="134">
        <f>IF(OR(MID(Årsrapport!A22,5,2)="15",MID(Årsrapport!A22,5,2)="20"),IF(Årsrapport!F22="",0,Årsrapport!F22),0)</f>
        <v>0</v>
      </c>
      <c r="P22" s="130" t="b">
        <f>IF(AND(Table46[[#This Row],[Antall oppdrag næring]]&lt;$P$1,Table46[[#This Row],[Næring?]]),TRUE,FALSE)</f>
        <v>0</v>
      </c>
      <c r="Q22" s="129" t="b">
        <f>IF(OR(MID(Årsrapport!A22,5,2)="20",MID(Årsrapport!A22,5,2)="15"),TRUE,FALSE)</f>
        <v>0</v>
      </c>
      <c r="R22" s="129" t="b">
        <f>IF(AND(Table46[[#This Row],[For få timer3]],Table46[[#This Row],[For få oppdrag2]]),TRUE,FALSE)</f>
        <v>0</v>
      </c>
      <c r="S22" s="134">
        <f>IF(MID(Årsrapport!A22,5,2)="20",IF(Årsrapport!G22="",0,Årsrapport!G22),0)</f>
        <v>0</v>
      </c>
      <c r="T22" s="130" t="b">
        <f>IF(AND(Table46[[#This Row],[Antall oppdrag landbruk?]]&lt;$T$1,Table46[[#This Row],[Landbruk?2]]),TRUE,FALSE)</f>
        <v>0</v>
      </c>
      <c r="U22" s="134" t="b">
        <f>IF(MID(Årsrapport!A22,5,2)="20",TRUE,FALSE)</f>
        <v>0</v>
      </c>
      <c r="V22" s="129" t="b">
        <f>IF(AND(Table46[[#This Row],[For få timer3]],Table46[[#This Row],[For få oppdrag2]]),TRUE,FALSE)</f>
        <v>0</v>
      </c>
      <c r="W22" s="134">
        <f>IF(MID(Årsrapport!A22,5,2)="21",IF(Årsrapport!H22="",0,Årsrapport!H22),0)</f>
        <v>0</v>
      </c>
      <c r="X22" s="130" t="b">
        <f>IF(AND(Table46[[#This Row],[Antall oppdrag Takst?]]&lt;$X$1,Table46[[#This Row],[Antall oppdrag 
Takst i 2022]]),TRUE,FALSE)</f>
        <v>0</v>
      </c>
      <c r="Y22" s="134" t="b">
        <f>IF(MID(Årsrapport!A22,5,2)="21",TRUE,FALSE)</f>
        <v>0</v>
      </c>
      <c r="Z22" s="129" t="b">
        <f>IF(AND(Table46[[#This Row],[For få timer3]],Table46[[#This Row],[For få oppdrag2]]),TRUE,FALSE)</f>
        <v>0</v>
      </c>
      <c r="AA22" s="130" t="b">
        <f>IF(MID(Årsrapport!A22,5,2)="16",TRUE,FALSE)</f>
        <v>0</v>
      </c>
      <c r="AB22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2" s="130" t="b">
        <f>IF(AND(OR(C22,K22,R22,V22,Z22),Årsrapport!K22=""),TRUE,FALSE)</f>
        <v>0</v>
      </c>
      <c r="AD22" s="132" t="str">
        <f>Årsrapport!E22</f>
        <v/>
      </c>
      <c r="AE22" s="131" t="str">
        <f>Årsrapport!E22</f>
        <v/>
      </c>
      <c r="AF22" s="131" t="str">
        <f>Årsrapport!F22</f>
        <v/>
      </c>
      <c r="AG22" s="86"/>
      <c r="AH22" s="86">
        <f>IF(AND(NOT(Feilsjekk!$AA22),Årsrapport!$A22&lt;&gt;"",OR(Årsrapport!$I22&lt;&gt;"x",Årsrapport!$I22&lt;&gt;"X")),1,0)</f>
        <v>0</v>
      </c>
      <c r="AI22" s="86">
        <f>IF(AND(NOT(Feilsjekk!$G22),NOT(Feilsjekk!$AA22),Årsrapport!$A22&lt;&gt;"",OR(Årsrapport!$J22&lt;&gt;"x",Årsrapport!$J22&lt;&gt;"X")),1,0)</f>
        <v>0</v>
      </c>
      <c r="AJ22" s="86">
        <f>IF(AND(Årsrapport!$K22="",NOT(Feilsjekk!$AA22),Feilsjekk!$AB22),1,0)</f>
        <v>0</v>
      </c>
      <c r="AK22" s="86">
        <f>IF(AND(OR(Årsrapport!$K22="Annet, spesifiser til høyre -&gt;",Årsrapport!$K22="Manglet oppdrag, årsak -&gt;"),Årsrapport!$L22=""),1,0)</f>
        <v>0</v>
      </c>
      <c r="AL22" s="160">
        <f>IF(OR(LEN(Årsrapport!L22)&lt;$AM$4,Årsrapport!L22=0),0,1)</f>
        <v>0</v>
      </c>
    </row>
    <row r="23" spans="1:38" x14ac:dyDescent="0.25">
      <c r="A23" s="8">
        <f>Årsrapport!A23</f>
        <v>0</v>
      </c>
      <c r="B23" s="134">
        <f>IF(MID(Årsrapport!A23,5,2)="13",IF(Årsrapport!B23="",0,Årsrapport!B23),0)</f>
        <v>0</v>
      </c>
      <c r="C23" s="130" t="b">
        <f>IF(AND(Table46[[#This Row],[Antall timer termo?]]&lt;$C$1,Table46[[#This Row],[Termo?]]),TRUE,FALSE)</f>
        <v>0</v>
      </c>
      <c r="D23" s="134" t="b">
        <f>IF(MID(Årsrapport!A23,5,2)="13",TRUE,FALSE)</f>
        <v>0</v>
      </c>
      <c r="E23" s="134">
        <f>IF(MID(Årsrapport!A23,5,2)="12",IF(Årsrapport!C23="",0,Årsrapport!C23),0)</f>
        <v>0</v>
      </c>
      <c r="F23" s="130" t="b">
        <f>IF(AND(Table46[[#This Row],[Antall timer Bolig?]]&lt;$F$1,Table46[[#This Row],[Bolig?]]),TRUE,FALSE)</f>
        <v>0</v>
      </c>
      <c r="G23" s="134" t="b">
        <f>IF(MID(Årsrapport!A23,5,2)="12",TRUE,FALSE)</f>
        <v>0</v>
      </c>
      <c r="H23" s="134">
        <f>IF(MID(Årsrapport!A23,5,2)="12",IF(Årsrapport!D23="",0,Årsrapport!D23),0)</f>
        <v>0</v>
      </c>
      <c r="I23" s="130" t="b">
        <f>IF(AND(Table46[[#This Row],[Antall oppdrag Bolig?]]&lt;$I$1,Table46[[#This Row],[Bolig?]]),TRUE,FALSE)</f>
        <v>0</v>
      </c>
      <c r="J23" s="134">
        <f>IF(AND(NOT(Table46[[#This Row],[Antall oppdrag Bolig?]]),Årsrapport!D23&lt;&gt;""),1,0)</f>
        <v>0</v>
      </c>
      <c r="K23" s="129" t="b">
        <f>IF(AND(Table46[[#This Row],[For få timer2]],Table46[[#This Row],[For få oppdrag]]),TRUE,FALSE)</f>
        <v>0</v>
      </c>
      <c r="L23" s="133">
        <f>IF(OR(MID(Årsrapport!A23,5,2)="15",MID(Årsrapport!A23,5,2)="20"),IF(Årsrapport!E23="",0,Årsrapport!E23),0)</f>
        <v>0</v>
      </c>
      <c r="M23" s="130" t="b">
        <f>IF(AND(Table46[[#This Row],[Antall timer næring Næring?]]&lt;$M$1,Table46[[#This Row],[Næring?]]),TRUE,FALSE)</f>
        <v>0</v>
      </c>
      <c r="N23" s="133" t="b">
        <f>IF(OR(MID(Årsrapport!A23,5,2)="20",MID(Årsrapport!A23,5,2)="15"),TRUE,FALSE)</f>
        <v>0</v>
      </c>
      <c r="O23" s="134">
        <f>IF(OR(MID(Årsrapport!A23,5,2)="15",MID(Årsrapport!A23,5,2)="20"),IF(Årsrapport!F23="",0,Årsrapport!F23),0)</f>
        <v>0</v>
      </c>
      <c r="P23" s="130" t="b">
        <f>IF(AND(Table46[[#This Row],[Antall oppdrag næring]]&lt;$P$1,Table46[[#This Row],[Næring?]]),TRUE,FALSE)</f>
        <v>0</v>
      </c>
      <c r="Q23" s="129" t="b">
        <f>IF(OR(MID(Årsrapport!A23,5,2)="20",MID(Årsrapport!A23,5,2)="15"),TRUE,FALSE)</f>
        <v>0</v>
      </c>
      <c r="R23" s="129" t="b">
        <f>IF(AND(Table46[[#This Row],[For få timer3]],Table46[[#This Row],[For få oppdrag2]]),TRUE,FALSE)</f>
        <v>0</v>
      </c>
      <c r="S23" s="134">
        <f>IF(MID(Årsrapport!A23,5,2)="20",IF(Årsrapport!G23="",0,Årsrapport!G23),0)</f>
        <v>0</v>
      </c>
      <c r="T23" s="130" t="b">
        <f>IF(AND(Table46[[#This Row],[Antall oppdrag landbruk?]]&lt;$T$1,Table46[[#This Row],[Landbruk?2]]),TRUE,FALSE)</f>
        <v>0</v>
      </c>
      <c r="U23" s="134" t="b">
        <f>IF(MID(Årsrapport!A23,5,2)="20",TRUE,FALSE)</f>
        <v>0</v>
      </c>
      <c r="V23" s="129" t="b">
        <f>IF(AND(Table46[[#This Row],[For få timer3]],Table46[[#This Row],[For få oppdrag2]]),TRUE,FALSE)</f>
        <v>0</v>
      </c>
      <c r="W23" s="134">
        <f>IF(MID(Årsrapport!A23,5,2)="21",IF(Årsrapport!H23="",0,Årsrapport!H23),0)</f>
        <v>0</v>
      </c>
      <c r="X23" s="130" t="b">
        <f>IF(AND(Table46[[#This Row],[Antall oppdrag Takst?]]&lt;$X$1,Table46[[#This Row],[Antall oppdrag 
Takst i 2022]]),TRUE,FALSE)</f>
        <v>0</v>
      </c>
      <c r="Y23" s="134" t="b">
        <f>IF(MID(Årsrapport!A23,5,2)="21",TRUE,FALSE)</f>
        <v>0</v>
      </c>
      <c r="Z23" s="129" t="b">
        <f>IF(AND(Table46[[#This Row],[For få timer3]],Table46[[#This Row],[For få oppdrag2]]),TRUE,FALSE)</f>
        <v>0</v>
      </c>
      <c r="AA23" s="130" t="b">
        <f>IF(MID(Årsrapport!A23,5,2)="16",TRUE,FALSE)</f>
        <v>0</v>
      </c>
      <c r="AB23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3" s="130" t="b">
        <f>IF(AND(OR(C23,K23,R23,V23,Z23),Årsrapport!K23=""),TRUE,FALSE)</f>
        <v>0</v>
      </c>
      <c r="AD23" s="132" t="str">
        <f>Årsrapport!E23</f>
        <v/>
      </c>
      <c r="AE23" s="131" t="str">
        <f>Årsrapport!E23</f>
        <v/>
      </c>
      <c r="AF23" s="131" t="str">
        <f>Årsrapport!F23</f>
        <v/>
      </c>
      <c r="AG23" s="86"/>
      <c r="AH23" s="86">
        <f>IF(AND(NOT(Feilsjekk!$AA23),Årsrapport!$A23&lt;&gt;"",OR(Årsrapport!$I23&lt;&gt;"x",Årsrapport!$I23&lt;&gt;"X")),1,0)</f>
        <v>0</v>
      </c>
      <c r="AI23" s="86">
        <f>IF(AND(NOT(Feilsjekk!$G23),NOT(Feilsjekk!$AA23),Årsrapport!$A23&lt;&gt;"",OR(Årsrapport!$J23&lt;&gt;"x",Årsrapport!$J23&lt;&gt;"X")),1,0)</f>
        <v>0</v>
      </c>
      <c r="AJ23" s="86">
        <f>IF(AND(Årsrapport!$K23="",NOT(Feilsjekk!$AA23),Feilsjekk!$AB23),1,0)</f>
        <v>0</v>
      </c>
      <c r="AK23" s="86">
        <f>IF(AND(OR(Årsrapport!$K23="Annet, spesifiser til høyre -&gt;",Årsrapport!$K23="Manglet oppdrag, årsak -&gt;"),Årsrapport!$L23=""),1,0)</f>
        <v>0</v>
      </c>
      <c r="AL23" s="160">
        <f>IF(OR(LEN(Årsrapport!L23)&lt;$AM$4,Årsrapport!L23=0),0,1)</f>
        <v>0</v>
      </c>
    </row>
    <row r="24" spans="1:38" x14ac:dyDescent="0.25">
      <c r="A24" s="8">
        <f>Årsrapport!A24</f>
        <v>0</v>
      </c>
      <c r="B24" s="134">
        <f>IF(MID(Årsrapport!A24,5,2)="13",IF(Årsrapport!B24="",0,Årsrapport!B24),0)</f>
        <v>0</v>
      </c>
      <c r="C24" s="130" t="b">
        <f>IF(AND(Table46[[#This Row],[Antall timer termo?]]&lt;$C$1,Table46[[#This Row],[Termo?]]),TRUE,FALSE)</f>
        <v>0</v>
      </c>
      <c r="D24" s="134" t="b">
        <f>IF(MID(Årsrapport!A24,5,2)="13",TRUE,FALSE)</f>
        <v>0</v>
      </c>
      <c r="E24" s="134">
        <f>IF(MID(Årsrapport!A24,5,2)="12",IF(Årsrapport!C24="",0,Årsrapport!C24),0)</f>
        <v>0</v>
      </c>
      <c r="F24" s="130" t="b">
        <f>IF(AND(Table46[[#This Row],[Antall timer Bolig?]]&lt;$F$1,Table46[[#This Row],[Bolig?]]),TRUE,FALSE)</f>
        <v>0</v>
      </c>
      <c r="G24" s="134" t="b">
        <f>IF(MID(Årsrapport!A24,5,2)="12",TRUE,FALSE)</f>
        <v>0</v>
      </c>
      <c r="H24" s="134">
        <f>IF(MID(Årsrapport!A24,5,2)="12",IF(Årsrapport!D24="",0,Årsrapport!D24),0)</f>
        <v>0</v>
      </c>
      <c r="I24" s="130" t="b">
        <f>IF(AND(Table46[[#This Row],[Antall oppdrag Bolig?]]&lt;$I$1,Table46[[#This Row],[Bolig?]]),TRUE,FALSE)</f>
        <v>0</v>
      </c>
      <c r="J24" s="134">
        <f>IF(AND(NOT(Table46[[#This Row],[Antall oppdrag Bolig?]]),Årsrapport!D24&lt;&gt;""),1,0)</f>
        <v>0</v>
      </c>
      <c r="K24" s="129" t="b">
        <f>IF(AND(Table46[[#This Row],[For få timer2]],Table46[[#This Row],[For få oppdrag]]),TRUE,FALSE)</f>
        <v>0</v>
      </c>
      <c r="L24" s="133">
        <f>IF(OR(MID(Årsrapport!A24,5,2)="15",MID(Årsrapport!A24,5,2)="20"),IF(Årsrapport!E24="",0,Årsrapport!E24),0)</f>
        <v>0</v>
      </c>
      <c r="M24" s="130" t="b">
        <f>IF(AND(Table46[[#This Row],[Antall timer næring Næring?]]&lt;$M$1,Table46[[#This Row],[Næring?]]),TRUE,FALSE)</f>
        <v>0</v>
      </c>
      <c r="N24" s="133" t="b">
        <f>IF(OR(MID(Årsrapport!A24,5,2)="20",MID(Årsrapport!A24,5,2)="15"),TRUE,FALSE)</f>
        <v>0</v>
      </c>
      <c r="O24" s="134">
        <f>IF(OR(MID(Årsrapport!A24,5,2)="15",MID(Årsrapport!A24,5,2)="20"),IF(Årsrapport!F24="",0,Årsrapport!F24),0)</f>
        <v>0</v>
      </c>
      <c r="P24" s="130" t="b">
        <f>IF(AND(Table46[[#This Row],[Antall oppdrag næring]]&lt;$P$1,Table46[[#This Row],[Næring?]]),TRUE,FALSE)</f>
        <v>0</v>
      </c>
      <c r="Q24" s="129" t="b">
        <f>IF(OR(MID(Årsrapport!A24,5,2)="20",MID(Årsrapport!A24,5,2)="15"),TRUE,FALSE)</f>
        <v>0</v>
      </c>
      <c r="R24" s="129" t="b">
        <f>IF(AND(Table46[[#This Row],[For få timer3]],Table46[[#This Row],[For få oppdrag2]]),TRUE,FALSE)</f>
        <v>0</v>
      </c>
      <c r="S24" s="134">
        <f>IF(MID(Årsrapport!A24,5,2)="20",IF(Årsrapport!G24="",0,Årsrapport!G24),0)</f>
        <v>0</v>
      </c>
      <c r="T24" s="130" t="b">
        <f>IF(AND(Table46[[#This Row],[Antall oppdrag landbruk?]]&lt;$T$1,Table46[[#This Row],[Landbruk?2]]),TRUE,FALSE)</f>
        <v>0</v>
      </c>
      <c r="U24" s="134" t="b">
        <f>IF(MID(Årsrapport!A24,5,2)="20",TRUE,FALSE)</f>
        <v>0</v>
      </c>
      <c r="V24" s="129" t="b">
        <f>IF(AND(Table46[[#This Row],[For få timer3]],Table46[[#This Row],[For få oppdrag2]]),TRUE,FALSE)</f>
        <v>0</v>
      </c>
      <c r="W24" s="134">
        <f>IF(MID(Årsrapport!A24,5,2)="21",IF(Årsrapport!H24="",0,Årsrapport!H24),0)</f>
        <v>0</v>
      </c>
      <c r="X24" s="130" t="b">
        <f>IF(AND(Table46[[#This Row],[Antall oppdrag Takst?]]&lt;$X$1,Table46[[#This Row],[Antall oppdrag 
Takst i 2022]]),TRUE,FALSE)</f>
        <v>0</v>
      </c>
      <c r="Y24" s="134" t="b">
        <f>IF(MID(Årsrapport!A24,5,2)="21",TRUE,FALSE)</f>
        <v>0</v>
      </c>
      <c r="Z24" s="129" t="b">
        <f>IF(AND(Table46[[#This Row],[For få timer3]],Table46[[#This Row],[For få oppdrag2]]),TRUE,FALSE)</f>
        <v>0</v>
      </c>
      <c r="AA24" s="130" t="b">
        <f>IF(MID(Årsrapport!A24,5,2)="16",TRUE,FALSE)</f>
        <v>0</v>
      </c>
      <c r="AB24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4" s="130" t="b">
        <f>IF(AND(OR(C24,K24,R24,V24,Z24),Årsrapport!K24=""),TRUE,FALSE)</f>
        <v>0</v>
      </c>
      <c r="AD24" s="132" t="str">
        <f>Årsrapport!E24</f>
        <v/>
      </c>
      <c r="AE24" s="131" t="str">
        <f>Årsrapport!E24</f>
        <v/>
      </c>
      <c r="AF24" s="131" t="str">
        <f>Årsrapport!F24</f>
        <v/>
      </c>
      <c r="AG24" s="86"/>
      <c r="AH24" s="86">
        <f>IF(AND(NOT(Feilsjekk!$AA24),Årsrapport!$A24&lt;&gt;"",OR(Årsrapport!$I24&lt;&gt;"x",Årsrapport!$I24&lt;&gt;"X")),1,0)</f>
        <v>0</v>
      </c>
      <c r="AI24" s="86">
        <f>IF(AND(NOT(Feilsjekk!$G24),NOT(Feilsjekk!$AA24),Årsrapport!$A24&lt;&gt;"",OR(Årsrapport!$J24&lt;&gt;"x",Årsrapport!$J24&lt;&gt;"X")),1,0)</f>
        <v>0</v>
      </c>
      <c r="AJ24" s="86">
        <f>IF(AND(Årsrapport!$K24="",NOT(Feilsjekk!$AA24),Feilsjekk!$AB24),1,0)</f>
        <v>0</v>
      </c>
      <c r="AK24" s="86">
        <f>IF(AND(OR(Årsrapport!$K24="Annet, spesifiser til høyre -&gt;",Årsrapport!$K24="Manglet oppdrag, årsak -&gt;"),Årsrapport!$L24=""),1,0)</f>
        <v>0</v>
      </c>
      <c r="AL24" s="160">
        <f>IF(OR(LEN(Årsrapport!L24)&lt;$AM$4,Årsrapport!L24=0),0,1)</f>
        <v>0</v>
      </c>
    </row>
    <row r="25" spans="1:38" x14ac:dyDescent="0.25">
      <c r="A25" s="8">
        <f>Årsrapport!A25</f>
        <v>0</v>
      </c>
      <c r="B25" s="134">
        <f>IF(MID(Årsrapport!A25,5,2)="13",IF(Årsrapport!B25="",0,Årsrapport!B25),0)</f>
        <v>0</v>
      </c>
      <c r="C25" s="130" t="b">
        <f>IF(AND(Table46[[#This Row],[Antall timer termo?]]&lt;$C$1,Table46[[#This Row],[Termo?]]),TRUE,FALSE)</f>
        <v>0</v>
      </c>
      <c r="D25" s="134" t="b">
        <f>IF(MID(Årsrapport!A25,5,2)="13",TRUE,FALSE)</f>
        <v>0</v>
      </c>
      <c r="E25" s="134">
        <f>IF(MID(Årsrapport!A25,5,2)="12",IF(Årsrapport!C25="",0,Årsrapport!C25),0)</f>
        <v>0</v>
      </c>
      <c r="F25" s="130" t="b">
        <f>IF(AND(Table46[[#This Row],[Antall timer Bolig?]]&lt;$F$1,Table46[[#This Row],[Bolig?]]),TRUE,FALSE)</f>
        <v>0</v>
      </c>
      <c r="G25" s="134" t="b">
        <f>IF(MID(Årsrapport!A25,5,2)="12",TRUE,FALSE)</f>
        <v>0</v>
      </c>
      <c r="H25" s="134">
        <f>IF(MID(Årsrapport!A25,5,2)="12",IF(Årsrapport!D25="",0,Årsrapport!D25),0)</f>
        <v>0</v>
      </c>
      <c r="I25" s="130" t="b">
        <f>IF(AND(Table46[[#This Row],[Antall oppdrag Bolig?]]&lt;$I$1,Table46[[#This Row],[Bolig?]]),TRUE,FALSE)</f>
        <v>0</v>
      </c>
      <c r="J25" s="134">
        <f>IF(AND(NOT(Table46[[#This Row],[Antall oppdrag Bolig?]]),Årsrapport!D25&lt;&gt;""),1,0)</f>
        <v>0</v>
      </c>
      <c r="K25" s="129" t="b">
        <f>IF(AND(Table46[[#This Row],[For få timer2]],Table46[[#This Row],[For få oppdrag]]),TRUE,FALSE)</f>
        <v>0</v>
      </c>
      <c r="L25" s="133">
        <f>IF(OR(MID(Årsrapport!A25,5,2)="15",MID(Årsrapport!A25,5,2)="20"),IF(Årsrapport!E25="",0,Årsrapport!E25),0)</f>
        <v>0</v>
      </c>
      <c r="M25" s="130" t="b">
        <f>IF(AND(Table46[[#This Row],[Antall timer næring Næring?]]&lt;$M$1,Table46[[#This Row],[Næring?]]),TRUE,FALSE)</f>
        <v>0</v>
      </c>
      <c r="N25" s="133" t="b">
        <f>IF(OR(MID(Årsrapport!A25,5,2)="20",MID(Årsrapport!A25,5,2)="15"),TRUE,FALSE)</f>
        <v>0</v>
      </c>
      <c r="O25" s="134">
        <f>IF(OR(MID(Årsrapport!A25,5,2)="15",MID(Årsrapport!A25,5,2)="20"),IF(Årsrapport!F25="",0,Årsrapport!F25),0)</f>
        <v>0</v>
      </c>
      <c r="P25" s="130" t="b">
        <f>IF(AND(Table46[[#This Row],[Antall oppdrag næring]]&lt;$P$1,Table46[[#This Row],[Næring?]]),TRUE,FALSE)</f>
        <v>0</v>
      </c>
      <c r="Q25" s="129" t="b">
        <f>IF(OR(MID(Årsrapport!A25,5,2)="20",MID(Årsrapport!A25,5,2)="15"),TRUE,FALSE)</f>
        <v>0</v>
      </c>
      <c r="R25" s="129" t="b">
        <f>IF(AND(Table46[[#This Row],[For få timer3]],Table46[[#This Row],[For få oppdrag2]]),TRUE,FALSE)</f>
        <v>0</v>
      </c>
      <c r="S25" s="134">
        <f>IF(MID(Årsrapport!A25,5,2)="20",IF(Årsrapport!G25="",0,Årsrapport!G25),0)</f>
        <v>0</v>
      </c>
      <c r="T25" s="130" t="b">
        <f>IF(AND(Table46[[#This Row],[Antall oppdrag landbruk?]]&lt;$T$1,Table46[[#This Row],[Landbruk?2]]),TRUE,FALSE)</f>
        <v>0</v>
      </c>
      <c r="U25" s="134" t="b">
        <f>IF(MID(Årsrapport!A25,5,2)="20",TRUE,FALSE)</f>
        <v>0</v>
      </c>
      <c r="V25" s="129" t="b">
        <f>IF(AND(Table46[[#This Row],[For få timer3]],Table46[[#This Row],[For få oppdrag2]]),TRUE,FALSE)</f>
        <v>0</v>
      </c>
      <c r="W25" s="134">
        <f>IF(MID(Årsrapport!A25,5,2)="21",IF(Årsrapport!H25="",0,Årsrapport!H25),0)</f>
        <v>0</v>
      </c>
      <c r="X25" s="130" t="b">
        <f>IF(AND(Table46[[#This Row],[Antall oppdrag Takst?]]&lt;$X$1,Table46[[#This Row],[Antall oppdrag 
Takst i 2022]]),TRUE,FALSE)</f>
        <v>0</v>
      </c>
      <c r="Y25" s="134" t="b">
        <f>IF(MID(Årsrapport!A25,5,2)="21",TRUE,FALSE)</f>
        <v>0</v>
      </c>
      <c r="Z25" s="129" t="b">
        <f>IF(AND(Table46[[#This Row],[For få timer3]],Table46[[#This Row],[For få oppdrag2]]),TRUE,FALSE)</f>
        <v>0</v>
      </c>
      <c r="AA25" s="130" t="b">
        <f>IF(MID(Årsrapport!A25,5,2)="16",TRUE,FALSE)</f>
        <v>0</v>
      </c>
      <c r="AB25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5" s="130" t="b">
        <f>IF(AND(OR(C25,K25,R25,V25,Z25),Årsrapport!K25=""),TRUE,FALSE)</f>
        <v>0</v>
      </c>
      <c r="AD25" s="132" t="str">
        <f>Årsrapport!E25</f>
        <v/>
      </c>
      <c r="AE25" s="131" t="str">
        <f>Årsrapport!E25</f>
        <v/>
      </c>
      <c r="AF25" s="131" t="str">
        <f>Årsrapport!F25</f>
        <v/>
      </c>
      <c r="AG25" s="86"/>
      <c r="AH25" s="86">
        <f>IF(AND(NOT(Feilsjekk!$AA25),Årsrapport!$A25&lt;&gt;"",OR(Årsrapport!$I25&lt;&gt;"x",Årsrapport!$I25&lt;&gt;"X")),1,0)</f>
        <v>0</v>
      </c>
      <c r="AI25" s="86">
        <f>IF(AND(NOT(Feilsjekk!$G25),NOT(Feilsjekk!$AA25),Årsrapport!$A25&lt;&gt;"",OR(Årsrapport!$J25&lt;&gt;"x",Årsrapport!$J25&lt;&gt;"X")),1,0)</f>
        <v>0</v>
      </c>
      <c r="AJ25" s="86">
        <f>IF(AND(Årsrapport!$K25="",NOT(Feilsjekk!$AA25),Feilsjekk!$AB25),1,0)</f>
        <v>0</v>
      </c>
      <c r="AK25" s="86">
        <f>IF(AND(OR(Årsrapport!$K25="Annet, spesifiser til høyre -&gt;",Årsrapport!$K25="Manglet oppdrag, årsak -&gt;"),Årsrapport!$L25=""),1,0)</f>
        <v>0</v>
      </c>
      <c r="AL25" s="160">
        <f>IF(OR(LEN(Årsrapport!L25)&lt;$AM$4,Årsrapport!L25=0),0,1)</f>
        <v>0</v>
      </c>
    </row>
    <row r="26" spans="1:38" x14ac:dyDescent="0.25">
      <c r="A26" s="8">
        <f>Årsrapport!A26</f>
        <v>0</v>
      </c>
      <c r="B26" s="134">
        <f>IF(MID(Årsrapport!A26,5,2)="13",IF(Årsrapport!B26="",0,Årsrapport!B26),0)</f>
        <v>0</v>
      </c>
      <c r="C26" s="130" t="b">
        <f>IF(AND(Table46[[#This Row],[Antall timer termo?]]&lt;$C$1,Table46[[#This Row],[Termo?]]),TRUE,FALSE)</f>
        <v>0</v>
      </c>
      <c r="D26" s="134" t="b">
        <f>IF(MID(Årsrapport!A26,5,2)="13",TRUE,FALSE)</f>
        <v>0</v>
      </c>
      <c r="E26" s="134">
        <f>IF(MID(Årsrapport!A26,5,2)="12",IF(Årsrapport!C26="",0,Årsrapport!C26),0)</f>
        <v>0</v>
      </c>
      <c r="F26" s="130" t="b">
        <f>IF(AND(Table46[[#This Row],[Antall timer Bolig?]]&lt;$F$1,Table46[[#This Row],[Bolig?]]),TRUE,FALSE)</f>
        <v>0</v>
      </c>
      <c r="G26" s="134" t="b">
        <f>IF(MID(Årsrapport!A26,5,2)="12",TRUE,FALSE)</f>
        <v>0</v>
      </c>
      <c r="H26" s="134">
        <f>IF(MID(Årsrapport!A26,5,2)="12",IF(Årsrapport!D26="",0,Årsrapport!D26),0)</f>
        <v>0</v>
      </c>
      <c r="I26" s="130" t="b">
        <f>IF(AND(Table46[[#This Row],[Antall oppdrag Bolig?]]&lt;$I$1,Table46[[#This Row],[Bolig?]]),TRUE,FALSE)</f>
        <v>0</v>
      </c>
      <c r="J26" s="134">
        <f>IF(AND(NOT(Table46[[#This Row],[Antall oppdrag Bolig?]]),Årsrapport!D26&lt;&gt;""),1,0)</f>
        <v>0</v>
      </c>
      <c r="K26" s="129" t="b">
        <f>IF(AND(Table46[[#This Row],[For få timer2]],Table46[[#This Row],[For få oppdrag]]),TRUE,FALSE)</f>
        <v>0</v>
      </c>
      <c r="L26" s="133">
        <f>IF(OR(MID(Årsrapport!A26,5,2)="15",MID(Årsrapport!A26,5,2)="20"),IF(Årsrapport!E26="",0,Årsrapport!E26),0)</f>
        <v>0</v>
      </c>
      <c r="M26" s="130" t="b">
        <f>IF(AND(Table46[[#This Row],[Antall timer næring Næring?]]&lt;$M$1,Table46[[#This Row],[Næring?]]),TRUE,FALSE)</f>
        <v>0</v>
      </c>
      <c r="N26" s="133" t="b">
        <f>IF(OR(MID(Årsrapport!A26,5,2)="20",MID(Årsrapport!A26,5,2)="15"),TRUE,FALSE)</f>
        <v>0</v>
      </c>
      <c r="O26" s="134">
        <f>IF(OR(MID(Årsrapport!A26,5,2)="15",MID(Årsrapport!A26,5,2)="20"),IF(Årsrapport!F26="",0,Årsrapport!F26),0)</f>
        <v>0</v>
      </c>
      <c r="P26" s="130" t="b">
        <f>IF(AND(Table46[[#This Row],[Antall oppdrag næring]]&lt;$P$1,Table46[[#This Row],[Næring?]]),TRUE,FALSE)</f>
        <v>0</v>
      </c>
      <c r="Q26" s="129" t="b">
        <f>IF(OR(MID(Årsrapport!A26,5,2)="20",MID(Årsrapport!A26,5,2)="15"),TRUE,FALSE)</f>
        <v>0</v>
      </c>
      <c r="R26" s="129" t="b">
        <f>IF(AND(Table46[[#This Row],[For få timer3]],Table46[[#This Row],[For få oppdrag2]]),TRUE,FALSE)</f>
        <v>0</v>
      </c>
      <c r="S26" s="134">
        <f>IF(MID(Årsrapport!A26,5,2)="20",IF(Årsrapport!G26="",0,Årsrapport!G26),0)</f>
        <v>0</v>
      </c>
      <c r="T26" s="130" t="b">
        <f>IF(AND(Table46[[#This Row],[Antall oppdrag landbruk?]]&lt;$T$1,Table46[[#This Row],[Landbruk?2]]),TRUE,FALSE)</f>
        <v>0</v>
      </c>
      <c r="U26" s="134" t="b">
        <f>IF(MID(Årsrapport!A26,5,2)="20",TRUE,FALSE)</f>
        <v>0</v>
      </c>
      <c r="V26" s="129" t="b">
        <f>IF(AND(Table46[[#This Row],[For få timer3]],Table46[[#This Row],[For få oppdrag2]]),TRUE,FALSE)</f>
        <v>0</v>
      </c>
      <c r="W26" s="134">
        <f>IF(MID(Årsrapport!A26,5,2)="21",IF(Årsrapport!H26="",0,Årsrapport!H26),0)</f>
        <v>0</v>
      </c>
      <c r="X26" s="130" t="b">
        <f>IF(AND(Table46[[#This Row],[Antall oppdrag Takst?]]&lt;$X$1,Table46[[#This Row],[Antall oppdrag 
Takst i 2022]]),TRUE,FALSE)</f>
        <v>0</v>
      </c>
      <c r="Y26" s="134" t="b">
        <f>IF(MID(Årsrapport!A26,5,2)="21",TRUE,FALSE)</f>
        <v>0</v>
      </c>
      <c r="Z26" s="129" t="b">
        <f>IF(AND(Table46[[#This Row],[For få timer3]],Table46[[#This Row],[For få oppdrag2]]),TRUE,FALSE)</f>
        <v>0</v>
      </c>
      <c r="AA26" s="130" t="b">
        <f>IF(MID(Årsrapport!A26,5,2)="16",TRUE,FALSE)</f>
        <v>0</v>
      </c>
      <c r="AB26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6" s="130" t="b">
        <f>IF(AND(OR(C26,K26,R26,V26,Z26),Årsrapport!K26=""),TRUE,FALSE)</f>
        <v>0</v>
      </c>
      <c r="AD26" s="132" t="str">
        <f>Årsrapport!E26</f>
        <v/>
      </c>
      <c r="AE26" s="131" t="str">
        <f>Årsrapport!E26</f>
        <v/>
      </c>
      <c r="AF26" s="131" t="str">
        <f>Årsrapport!F26</f>
        <v/>
      </c>
      <c r="AG26" s="86"/>
      <c r="AH26" s="86">
        <f>IF(AND(NOT(Feilsjekk!$AA26),Årsrapport!$A26&lt;&gt;"",OR(Årsrapport!$I26&lt;&gt;"x",Årsrapport!$I26&lt;&gt;"X")),1,0)</f>
        <v>0</v>
      </c>
      <c r="AI26" s="86">
        <f>IF(AND(NOT(Feilsjekk!$G26),NOT(Feilsjekk!$AA26),Årsrapport!$A26&lt;&gt;"",OR(Årsrapport!$J26&lt;&gt;"x",Årsrapport!$J26&lt;&gt;"X")),1,0)</f>
        <v>0</v>
      </c>
      <c r="AJ26" s="86">
        <f>IF(AND(Årsrapport!$K26="",NOT(Feilsjekk!$AA26),Feilsjekk!$AB26),1,0)</f>
        <v>0</v>
      </c>
      <c r="AK26" s="86">
        <f>IF(AND(OR(Årsrapport!$K26="Annet, spesifiser til høyre -&gt;",Årsrapport!$K26="Manglet oppdrag, årsak -&gt;"),Årsrapport!$L26=""),1,0)</f>
        <v>0</v>
      </c>
      <c r="AL26" s="160">
        <f>IF(OR(LEN(Årsrapport!L26)&lt;$AM$4,Årsrapport!L26=0),0,1)</f>
        <v>0</v>
      </c>
    </row>
    <row r="27" spans="1:38" x14ac:dyDescent="0.25">
      <c r="A27" s="8">
        <f>Årsrapport!A27</f>
        <v>0</v>
      </c>
      <c r="B27" s="134">
        <f>IF(MID(Årsrapport!A27,5,2)="13",IF(Årsrapport!B27="",0,Årsrapport!B27),0)</f>
        <v>0</v>
      </c>
      <c r="C27" s="130" t="b">
        <f>IF(AND(Table46[[#This Row],[Antall timer termo?]]&lt;$C$1,Table46[[#This Row],[Termo?]]),TRUE,FALSE)</f>
        <v>0</v>
      </c>
      <c r="D27" s="134" t="b">
        <f>IF(MID(Årsrapport!A27,5,2)="13",TRUE,FALSE)</f>
        <v>0</v>
      </c>
      <c r="E27" s="134">
        <f>IF(MID(Årsrapport!A27,5,2)="12",IF(Årsrapport!C27="",0,Årsrapport!C27),0)</f>
        <v>0</v>
      </c>
      <c r="F27" s="130" t="b">
        <f>IF(AND(Table46[[#This Row],[Antall timer Bolig?]]&lt;$F$1,Table46[[#This Row],[Bolig?]]),TRUE,FALSE)</f>
        <v>0</v>
      </c>
      <c r="G27" s="134" t="b">
        <f>IF(MID(Årsrapport!A27,5,2)="12",TRUE,FALSE)</f>
        <v>0</v>
      </c>
      <c r="H27" s="134">
        <f>IF(MID(Årsrapport!A27,5,2)="12",IF(Årsrapport!D27="",0,Årsrapport!D27),0)</f>
        <v>0</v>
      </c>
      <c r="I27" s="130" t="b">
        <f>IF(AND(Table46[[#This Row],[Antall oppdrag Bolig?]]&lt;$I$1,Table46[[#This Row],[Bolig?]]),TRUE,FALSE)</f>
        <v>0</v>
      </c>
      <c r="J27" s="134">
        <f>IF(AND(NOT(Table46[[#This Row],[Antall oppdrag Bolig?]]),Årsrapport!D27&lt;&gt;""),1,0)</f>
        <v>0</v>
      </c>
      <c r="K27" s="129" t="b">
        <f>IF(AND(Table46[[#This Row],[For få timer2]],Table46[[#This Row],[For få oppdrag]]),TRUE,FALSE)</f>
        <v>0</v>
      </c>
      <c r="L27" s="133">
        <f>IF(OR(MID(Årsrapport!A27,5,2)="15",MID(Årsrapport!A27,5,2)="20"),IF(Årsrapport!E27="",0,Årsrapport!E27),0)</f>
        <v>0</v>
      </c>
      <c r="M27" s="130" t="b">
        <f>IF(AND(Table46[[#This Row],[Antall timer næring Næring?]]&lt;$M$1,Table46[[#This Row],[Næring?]]),TRUE,FALSE)</f>
        <v>0</v>
      </c>
      <c r="N27" s="133" t="b">
        <f>IF(OR(MID(Årsrapport!A27,5,2)="20",MID(Årsrapport!A27,5,2)="15"),TRUE,FALSE)</f>
        <v>0</v>
      </c>
      <c r="O27" s="134">
        <f>IF(OR(MID(Årsrapport!A27,5,2)="15",MID(Årsrapport!A27,5,2)="20"),IF(Årsrapport!F27="",0,Årsrapport!F27),0)</f>
        <v>0</v>
      </c>
      <c r="P27" s="130" t="b">
        <f>IF(AND(Table46[[#This Row],[Antall oppdrag næring]]&lt;$P$1,Table46[[#This Row],[Næring?]]),TRUE,FALSE)</f>
        <v>0</v>
      </c>
      <c r="Q27" s="129" t="b">
        <f>IF(OR(MID(Årsrapport!A27,5,2)="20",MID(Årsrapport!A27,5,2)="15"),TRUE,FALSE)</f>
        <v>0</v>
      </c>
      <c r="R27" s="129" t="b">
        <f>IF(AND(Table46[[#This Row],[For få timer3]],Table46[[#This Row],[For få oppdrag2]]),TRUE,FALSE)</f>
        <v>0</v>
      </c>
      <c r="S27" s="134">
        <f>IF(MID(Årsrapport!A27,5,2)="20",IF(Årsrapport!G27="",0,Årsrapport!G27),0)</f>
        <v>0</v>
      </c>
      <c r="T27" s="130" t="b">
        <f>IF(AND(Table46[[#This Row],[Antall oppdrag landbruk?]]&lt;$T$1,Table46[[#This Row],[Landbruk?2]]),TRUE,FALSE)</f>
        <v>0</v>
      </c>
      <c r="U27" s="134" t="b">
        <f>IF(MID(Årsrapport!A27,5,2)="20",TRUE,FALSE)</f>
        <v>0</v>
      </c>
      <c r="V27" s="129" t="b">
        <f>IF(AND(Table46[[#This Row],[For få timer3]],Table46[[#This Row],[For få oppdrag2]]),TRUE,FALSE)</f>
        <v>0</v>
      </c>
      <c r="W27" s="134">
        <f>IF(MID(Årsrapport!A27,5,2)="21",IF(Årsrapport!H27="",0,Årsrapport!H27),0)</f>
        <v>0</v>
      </c>
      <c r="X27" s="130" t="b">
        <f>IF(AND(Table46[[#This Row],[Antall oppdrag Takst?]]&lt;$X$1,Table46[[#This Row],[Antall oppdrag 
Takst i 2022]]),TRUE,FALSE)</f>
        <v>0</v>
      </c>
      <c r="Y27" s="134" t="b">
        <f>IF(MID(Årsrapport!A27,5,2)="21",TRUE,FALSE)</f>
        <v>0</v>
      </c>
      <c r="Z27" s="129" t="b">
        <f>IF(AND(Table46[[#This Row],[For få timer3]],Table46[[#This Row],[For få oppdrag2]]),TRUE,FALSE)</f>
        <v>0</v>
      </c>
      <c r="AA27" s="130" t="b">
        <f>IF(MID(Årsrapport!A27,5,2)="16",TRUE,FALSE)</f>
        <v>0</v>
      </c>
      <c r="AB27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7" s="130" t="b">
        <f>IF(AND(OR(C27,K27,R27,V27,Z27),Årsrapport!K27=""),TRUE,FALSE)</f>
        <v>0</v>
      </c>
      <c r="AD27" s="132" t="str">
        <f>Årsrapport!E27</f>
        <v/>
      </c>
      <c r="AE27" s="131" t="str">
        <f>Årsrapport!E27</f>
        <v/>
      </c>
      <c r="AF27" s="131" t="str">
        <f>Årsrapport!F27</f>
        <v/>
      </c>
      <c r="AG27" s="86"/>
      <c r="AH27" s="86">
        <f>IF(AND(NOT(Feilsjekk!$AA27),Årsrapport!$A27&lt;&gt;"",OR(Årsrapport!$I27&lt;&gt;"x",Årsrapport!$I27&lt;&gt;"X")),1,0)</f>
        <v>0</v>
      </c>
      <c r="AI27" s="86">
        <f>IF(AND(NOT(Feilsjekk!$G27),NOT(Feilsjekk!$AA27),Årsrapport!$A27&lt;&gt;"",OR(Årsrapport!$J27&lt;&gt;"x",Årsrapport!$J27&lt;&gt;"X")),1,0)</f>
        <v>0</v>
      </c>
      <c r="AJ27" s="86">
        <f>IF(AND(Årsrapport!$K27="",NOT(Feilsjekk!$AA27),Feilsjekk!$AB27),1,0)</f>
        <v>0</v>
      </c>
      <c r="AK27" s="86">
        <f>IF(AND(OR(Årsrapport!$K27="Annet, spesifiser til høyre -&gt;",Årsrapport!$K27="Manglet oppdrag, årsak -&gt;"),Årsrapport!$L27=""),1,0)</f>
        <v>0</v>
      </c>
      <c r="AL27" s="160">
        <f>IF(OR(LEN(Årsrapport!L27)&lt;$AM$4,Årsrapport!L27=0),0,1)</f>
        <v>0</v>
      </c>
    </row>
    <row r="28" spans="1:38" x14ac:dyDescent="0.25">
      <c r="A28" s="8">
        <f>Årsrapport!A28</f>
        <v>0</v>
      </c>
      <c r="B28" s="134">
        <f>IF(MID(Årsrapport!A28,5,2)="13",IF(Årsrapport!B28="",0,Årsrapport!B28),0)</f>
        <v>0</v>
      </c>
      <c r="C28" s="130" t="b">
        <f>IF(AND(Table46[[#This Row],[Antall timer termo?]]&lt;$C$1,Table46[[#This Row],[Termo?]]),TRUE,FALSE)</f>
        <v>0</v>
      </c>
      <c r="D28" s="134" t="b">
        <f>IF(MID(Årsrapport!A28,5,2)="13",TRUE,FALSE)</f>
        <v>0</v>
      </c>
      <c r="E28" s="134">
        <f>IF(MID(Årsrapport!A28,5,2)="12",IF(Årsrapport!C28="",0,Årsrapport!C28),0)</f>
        <v>0</v>
      </c>
      <c r="F28" s="130" t="b">
        <f>IF(AND(Table46[[#This Row],[Antall timer Bolig?]]&lt;$F$1,Table46[[#This Row],[Bolig?]]),TRUE,FALSE)</f>
        <v>0</v>
      </c>
      <c r="G28" s="134" t="b">
        <f>IF(MID(Årsrapport!A28,5,2)="12",TRUE,FALSE)</f>
        <v>0</v>
      </c>
      <c r="H28" s="134">
        <f>IF(MID(Årsrapport!A28,5,2)="12",IF(Årsrapport!D28="",0,Årsrapport!D28),0)</f>
        <v>0</v>
      </c>
      <c r="I28" s="130" t="b">
        <f>IF(AND(Table46[[#This Row],[Antall oppdrag Bolig?]]&lt;$I$1,Table46[[#This Row],[Bolig?]]),TRUE,FALSE)</f>
        <v>0</v>
      </c>
      <c r="J28" s="134">
        <f>IF(AND(NOT(Table46[[#This Row],[Antall oppdrag Bolig?]]),Årsrapport!D28&lt;&gt;""),1,0)</f>
        <v>0</v>
      </c>
      <c r="K28" s="129" t="b">
        <f>IF(AND(Table46[[#This Row],[For få timer2]],Table46[[#This Row],[For få oppdrag]]),TRUE,FALSE)</f>
        <v>0</v>
      </c>
      <c r="L28" s="133">
        <f>IF(OR(MID(Årsrapport!A28,5,2)="15",MID(Årsrapport!A28,5,2)="20"),IF(Årsrapport!E28="",0,Årsrapport!E28),0)</f>
        <v>0</v>
      </c>
      <c r="M28" s="130" t="b">
        <f>IF(AND(Table46[[#This Row],[Antall timer næring Næring?]]&lt;$M$1,Table46[[#This Row],[Næring?]]),TRUE,FALSE)</f>
        <v>0</v>
      </c>
      <c r="N28" s="133" t="b">
        <f>IF(OR(MID(Årsrapport!A28,5,2)="20",MID(Årsrapport!A28,5,2)="15"),TRUE,FALSE)</f>
        <v>0</v>
      </c>
      <c r="O28" s="134">
        <f>IF(OR(MID(Årsrapport!A28,5,2)="15",MID(Årsrapport!A28,5,2)="20"),IF(Årsrapport!F28="",0,Årsrapport!F28),0)</f>
        <v>0</v>
      </c>
      <c r="P28" s="130" t="b">
        <f>IF(AND(Table46[[#This Row],[Antall oppdrag næring]]&lt;$P$1,Table46[[#This Row],[Næring?]]),TRUE,FALSE)</f>
        <v>0</v>
      </c>
      <c r="Q28" s="129" t="b">
        <f>IF(OR(MID(Årsrapport!A28,5,2)="20",MID(Årsrapport!A28,5,2)="15"),TRUE,FALSE)</f>
        <v>0</v>
      </c>
      <c r="R28" s="129" t="b">
        <f>IF(AND(Table46[[#This Row],[For få timer3]],Table46[[#This Row],[For få oppdrag2]]),TRUE,FALSE)</f>
        <v>0</v>
      </c>
      <c r="S28" s="134">
        <f>IF(MID(Årsrapport!A28,5,2)="20",IF(Årsrapport!G28="",0,Årsrapport!G28),0)</f>
        <v>0</v>
      </c>
      <c r="T28" s="130" t="b">
        <f>IF(AND(Table46[[#This Row],[Antall oppdrag landbruk?]]&lt;$T$1,Table46[[#This Row],[Landbruk?2]]),TRUE,FALSE)</f>
        <v>0</v>
      </c>
      <c r="U28" s="134" t="b">
        <f>IF(MID(Årsrapport!A28,5,2)="20",TRUE,FALSE)</f>
        <v>0</v>
      </c>
      <c r="V28" s="129" t="b">
        <f>IF(AND(Table46[[#This Row],[For få timer3]],Table46[[#This Row],[For få oppdrag2]]),TRUE,FALSE)</f>
        <v>0</v>
      </c>
      <c r="W28" s="134">
        <f>IF(MID(Årsrapport!A28,5,2)="21",IF(Årsrapport!H28="",0,Årsrapport!H28),0)</f>
        <v>0</v>
      </c>
      <c r="X28" s="130" t="b">
        <f>IF(AND(Table46[[#This Row],[Antall oppdrag Takst?]]&lt;$X$1,Table46[[#This Row],[Antall oppdrag 
Takst i 2022]]),TRUE,FALSE)</f>
        <v>0</v>
      </c>
      <c r="Y28" s="134" t="b">
        <f>IF(MID(Årsrapport!A28,5,2)="21",TRUE,FALSE)</f>
        <v>0</v>
      </c>
      <c r="Z28" s="129" t="b">
        <f>IF(AND(Table46[[#This Row],[For få timer3]],Table46[[#This Row],[For få oppdrag2]]),TRUE,FALSE)</f>
        <v>0</v>
      </c>
      <c r="AA28" s="130" t="b">
        <f>IF(MID(Årsrapport!A28,5,2)="16",TRUE,FALSE)</f>
        <v>0</v>
      </c>
      <c r="AB28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8" s="130" t="b">
        <f>IF(AND(OR(C28,K28,R28,V28,Z28),Årsrapport!K28=""),TRUE,FALSE)</f>
        <v>0</v>
      </c>
      <c r="AD28" s="132" t="str">
        <f>Årsrapport!E28</f>
        <v/>
      </c>
      <c r="AE28" s="131" t="str">
        <f>Årsrapport!E28</f>
        <v/>
      </c>
      <c r="AF28" s="131" t="str">
        <f>Årsrapport!F28</f>
        <v/>
      </c>
      <c r="AG28" s="86"/>
      <c r="AH28" s="86">
        <f>IF(AND(NOT(Feilsjekk!$AA28),Årsrapport!$A28&lt;&gt;"",OR(Årsrapport!$I28&lt;&gt;"x",Årsrapport!$I28&lt;&gt;"X")),1,0)</f>
        <v>0</v>
      </c>
      <c r="AI28" s="86">
        <f>IF(AND(NOT(Feilsjekk!$G28),NOT(Feilsjekk!$AA28),Årsrapport!$A28&lt;&gt;"",OR(Årsrapport!$J28&lt;&gt;"x",Årsrapport!$J28&lt;&gt;"X")),1,0)</f>
        <v>0</v>
      </c>
      <c r="AJ28" s="86">
        <f>IF(AND(Årsrapport!$K28="",NOT(Feilsjekk!$AA28),Feilsjekk!$AB28),1,0)</f>
        <v>0</v>
      </c>
      <c r="AK28" s="86">
        <f>IF(AND(OR(Årsrapport!$K28="Annet, spesifiser til høyre -&gt;",Årsrapport!$K28="Manglet oppdrag, årsak -&gt;"),Årsrapport!$L28=""),1,0)</f>
        <v>0</v>
      </c>
      <c r="AL28" s="160">
        <f>IF(OR(LEN(Årsrapport!L28)&lt;$AM$4,Årsrapport!L28=0),0,1)</f>
        <v>0</v>
      </c>
    </row>
    <row r="29" spans="1:38" x14ac:dyDescent="0.25">
      <c r="A29" s="8">
        <f>Årsrapport!A29</f>
        <v>0</v>
      </c>
      <c r="B29" s="134">
        <f>IF(MID(Årsrapport!A29,5,2)="13",IF(Årsrapport!B29="",0,Årsrapport!B29),0)</f>
        <v>0</v>
      </c>
      <c r="C29" s="130" t="b">
        <f>IF(AND(Table46[[#This Row],[Antall timer termo?]]&lt;$C$1,Table46[[#This Row],[Termo?]]),TRUE,FALSE)</f>
        <v>0</v>
      </c>
      <c r="D29" s="134" t="b">
        <f>IF(MID(Årsrapport!A29,5,2)="13",TRUE,FALSE)</f>
        <v>0</v>
      </c>
      <c r="E29" s="134">
        <f>IF(MID(Årsrapport!A29,5,2)="12",IF(Årsrapport!C29="",0,Årsrapport!C29),0)</f>
        <v>0</v>
      </c>
      <c r="F29" s="130" t="b">
        <f>IF(AND(Table46[[#This Row],[Antall timer Bolig?]]&lt;$F$1,Table46[[#This Row],[Bolig?]]),TRUE,FALSE)</f>
        <v>0</v>
      </c>
      <c r="G29" s="134" t="b">
        <f>IF(MID(Årsrapport!A29,5,2)="12",TRUE,FALSE)</f>
        <v>0</v>
      </c>
      <c r="H29" s="134">
        <f>IF(MID(Årsrapport!A29,5,2)="12",IF(Årsrapport!D29="",0,Årsrapport!D29),0)</f>
        <v>0</v>
      </c>
      <c r="I29" s="130" t="b">
        <f>IF(AND(Table46[[#This Row],[Antall oppdrag Bolig?]]&lt;$I$1,Table46[[#This Row],[Bolig?]]),TRUE,FALSE)</f>
        <v>0</v>
      </c>
      <c r="J29" s="134">
        <f>IF(AND(NOT(Table46[[#This Row],[Antall oppdrag Bolig?]]),Årsrapport!D29&lt;&gt;""),1,0)</f>
        <v>0</v>
      </c>
      <c r="K29" s="129" t="b">
        <f>IF(AND(Table46[[#This Row],[For få timer2]],Table46[[#This Row],[For få oppdrag]]),TRUE,FALSE)</f>
        <v>0</v>
      </c>
      <c r="L29" s="133">
        <f>IF(OR(MID(Årsrapport!A29,5,2)="15",MID(Årsrapport!A29,5,2)="20"),IF(Årsrapport!E29="",0,Årsrapport!E29),0)</f>
        <v>0</v>
      </c>
      <c r="M29" s="130" t="b">
        <f>IF(AND(Table46[[#This Row],[Antall timer næring Næring?]]&lt;$M$1,Table46[[#This Row],[Næring?]]),TRUE,FALSE)</f>
        <v>0</v>
      </c>
      <c r="N29" s="133" t="b">
        <f>IF(OR(MID(Årsrapport!A29,5,2)="20",MID(Årsrapport!A29,5,2)="15"),TRUE,FALSE)</f>
        <v>0</v>
      </c>
      <c r="O29" s="134">
        <f>IF(OR(MID(Årsrapport!A29,5,2)="15",MID(Årsrapport!A29,5,2)="20"),IF(Årsrapport!F29="",0,Årsrapport!F29),0)</f>
        <v>0</v>
      </c>
      <c r="P29" s="130" t="b">
        <f>IF(AND(Table46[[#This Row],[Antall oppdrag næring]]&lt;$P$1,Table46[[#This Row],[Næring?]]),TRUE,FALSE)</f>
        <v>0</v>
      </c>
      <c r="Q29" s="129" t="b">
        <f>IF(OR(MID(Årsrapport!A29,5,2)="20",MID(Årsrapport!A29,5,2)="15"),TRUE,FALSE)</f>
        <v>0</v>
      </c>
      <c r="R29" s="129" t="b">
        <f>IF(AND(Table46[[#This Row],[For få timer3]],Table46[[#This Row],[For få oppdrag2]]),TRUE,FALSE)</f>
        <v>0</v>
      </c>
      <c r="S29" s="134">
        <f>IF(MID(Årsrapport!A29,5,2)="20",IF(Årsrapport!G29="",0,Årsrapport!G29),0)</f>
        <v>0</v>
      </c>
      <c r="T29" s="130" t="b">
        <f>IF(AND(Table46[[#This Row],[Antall oppdrag landbruk?]]&lt;$T$1,Table46[[#This Row],[Landbruk?2]]),TRUE,FALSE)</f>
        <v>0</v>
      </c>
      <c r="U29" s="134" t="b">
        <f>IF(MID(Årsrapport!A29,5,2)="20",TRUE,FALSE)</f>
        <v>0</v>
      </c>
      <c r="V29" s="129" t="b">
        <f>IF(AND(Table46[[#This Row],[For få timer3]],Table46[[#This Row],[For få oppdrag2]]),TRUE,FALSE)</f>
        <v>0</v>
      </c>
      <c r="W29" s="134">
        <f>IF(MID(Årsrapport!A29,5,2)="21",IF(Årsrapport!H29="",0,Årsrapport!H29),0)</f>
        <v>0</v>
      </c>
      <c r="X29" s="130" t="b">
        <f>IF(AND(Table46[[#This Row],[Antall oppdrag Takst?]]&lt;$X$1,Table46[[#This Row],[Antall oppdrag 
Takst i 2022]]),TRUE,FALSE)</f>
        <v>0</v>
      </c>
      <c r="Y29" s="134" t="b">
        <f>IF(MID(Årsrapport!A29,5,2)="21",TRUE,FALSE)</f>
        <v>0</v>
      </c>
      <c r="Z29" s="129" t="b">
        <f>IF(AND(Table46[[#This Row],[For få timer3]],Table46[[#This Row],[For få oppdrag2]]),TRUE,FALSE)</f>
        <v>0</v>
      </c>
      <c r="AA29" s="130" t="b">
        <f>IF(MID(Årsrapport!A29,5,2)="16",TRUE,FALSE)</f>
        <v>0</v>
      </c>
      <c r="AB29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29" s="130" t="b">
        <f>IF(AND(OR(C29,K29,R29,V29,Z29),Årsrapport!K29=""),TRUE,FALSE)</f>
        <v>0</v>
      </c>
      <c r="AD29" s="132" t="str">
        <f>Årsrapport!E29</f>
        <v/>
      </c>
      <c r="AE29" s="131" t="str">
        <f>Årsrapport!E29</f>
        <v/>
      </c>
      <c r="AF29" s="131" t="str">
        <f>Årsrapport!F29</f>
        <v/>
      </c>
      <c r="AG29" s="86"/>
      <c r="AH29" s="86">
        <f>IF(AND(NOT(Feilsjekk!$AA29),Årsrapport!$A29&lt;&gt;"",OR(Årsrapport!$I29&lt;&gt;"x",Årsrapport!$I29&lt;&gt;"X")),1,0)</f>
        <v>0</v>
      </c>
      <c r="AI29" s="86">
        <f>IF(AND(NOT(Feilsjekk!$G29),NOT(Feilsjekk!$AA29),Årsrapport!$A29&lt;&gt;"",OR(Årsrapport!$J29&lt;&gt;"x",Årsrapport!$J29&lt;&gt;"X")),1,0)</f>
        <v>0</v>
      </c>
      <c r="AJ29" s="86">
        <f>IF(AND(Årsrapport!$K29="",NOT(Feilsjekk!$AA29),Feilsjekk!$AB29),1,0)</f>
        <v>0</v>
      </c>
      <c r="AK29" s="86">
        <f>IF(AND(OR(Årsrapport!$K29="Annet, spesifiser til høyre -&gt;",Årsrapport!$K29="Manglet oppdrag, årsak -&gt;"),Årsrapport!$L29=""),1,0)</f>
        <v>0</v>
      </c>
      <c r="AL29" s="160">
        <f>IF(OR(LEN(Årsrapport!L29)&lt;$AM$4,Årsrapport!L29=0),0,1)</f>
        <v>0</v>
      </c>
    </row>
    <row r="30" spans="1:38" x14ac:dyDescent="0.25">
      <c r="A30" s="8">
        <f>Årsrapport!A30</f>
        <v>0</v>
      </c>
      <c r="B30" s="134">
        <f>IF(MID(Årsrapport!A30,5,2)="13",IF(Årsrapport!B30="",0,Årsrapport!B30),0)</f>
        <v>0</v>
      </c>
      <c r="C30" s="130" t="b">
        <f>IF(AND(Table46[[#This Row],[Antall timer termo?]]&lt;$C$1,Table46[[#This Row],[Termo?]]),TRUE,FALSE)</f>
        <v>0</v>
      </c>
      <c r="D30" s="134" t="b">
        <f>IF(MID(Årsrapport!A30,5,2)="13",TRUE,FALSE)</f>
        <v>0</v>
      </c>
      <c r="E30" s="134">
        <f>IF(MID(Årsrapport!A30,5,2)="12",IF(Årsrapport!C30="",0,Årsrapport!C30),0)</f>
        <v>0</v>
      </c>
      <c r="F30" s="130" t="b">
        <f>IF(AND(Table46[[#This Row],[Antall timer Bolig?]]&lt;$F$1,Table46[[#This Row],[Bolig?]]),TRUE,FALSE)</f>
        <v>0</v>
      </c>
      <c r="G30" s="134" t="b">
        <f>IF(MID(Årsrapport!A30,5,2)="12",TRUE,FALSE)</f>
        <v>0</v>
      </c>
      <c r="H30" s="134">
        <f>IF(MID(Årsrapport!A30,5,2)="12",IF(Årsrapport!D30="",0,Årsrapport!D30),0)</f>
        <v>0</v>
      </c>
      <c r="I30" s="130" t="b">
        <f>IF(AND(Table46[[#This Row],[Antall oppdrag Bolig?]]&lt;$I$1,Table46[[#This Row],[Bolig?]]),TRUE,FALSE)</f>
        <v>0</v>
      </c>
      <c r="J30" s="134">
        <f>IF(AND(NOT(Table46[[#This Row],[Antall oppdrag Bolig?]]),Årsrapport!D30&lt;&gt;""),1,0)</f>
        <v>0</v>
      </c>
      <c r="K30" s="129" t="b">
        <f>IF(AND(Table46[[#This Row],[For få timer2]],Table46[[#This Row],[For få oppdrag]]),TRUE,FALSE)</f>
        <v>0</v>
      </c>
      <c r="L30" s="133">
        <f>IF(OR(MID(Årsrapport!A30,5,2)="15",MID(Årsrapport!A30,5,2)="20"),IF(Årsrapport!E30="",0,Årsrapport!E30),0)</f>
        <v>0</v>
      </c>
      <c r="M30" s="130" t="b">
        <f>IF(AND(Table46[[#This Row],[Antall timer næring Næring?]]&lt;$M$1,Table46[[#This Row],[Næring?]]),TRUE,FALSE)</f>
        <v>0</v>
      </c>
      <c r="N30" s="133" t="b">
        <f>IF(OR(MID(Årsrapport!A30,5,2)="20",MID(Årsrapport!A30,5,2)="15"),TRUE,FALSE)</f>
        <v>0</v>
      </c>
      <c r="O30" s="134">
        <f>IF(OR(MID(Årsrapport!A30,5,2)="15",MID(Årsrapport!A30,5,2)="20"),IF(Årsrapport!F30="",0,Årsrapport!F30),0)</f>
        <v>0</v>
      </c>
      <c r="P30" s="130" t="b">
        <f>IF(AND(Table46[[#This Row],[Antall oppdrag næring]]&lt;$P$1,Table46[[#This Row],[Næring?]]),TRUE,FALSE)</f>
        <v>0</v>
      </c>
      <c r="Q30" s="129" t="b">
        <f>IF(OR(MID(Årsrapport!A30,5,2)="20",MID(Årsrapport!A30,5,2)="15"),TRUE,FALSE)</f>
        <v>0</v>
      </c>
      <c r="R30" s="129" t="b">
        <f>IF(AND(Table46[[#This Row],[For få timer3]],Table46[[#This Row],[For få oppdrag2]]),TRUE,FALSE)</f>
        <v>0</v>
      </c>
      <c r="S30" s="134">
        <f>IF(MID(Årsrapport!A30,5,2)="20",IF(Årsrapport!G30="",0,Årsrapport!G30),0)</f>
        <v>0</v>
      </c>
      <c r="T30" s="130" t="b">
        <f>IF(AND(Table46[[#This Row],[Antall oppdrag landbruk?]]&lt;$T$1,Table46[[#This Row],[Landbruk?2]]),TRUE,FALSE)</f>
        <v>0</v>
      </c>
      <c r="U30" s="134" t="b">
        <f>IF(MID(Årsrapport!A30,5,2)="20",TRUE,FALSE)</f>
        <v>0</v>
      </c>
      <c r="V30" s="129" t="b">
        <f>IF(AND(Table46[[#This Row],[For få timer3]],Table46[[#This Row],[For få oppdrag2]]),TRUE,FALSE)</f>
        <v>0</v>
      </c>
      <c r="W30" s="134">
        <f>IF(MID(Årsrapport!A30,5,2)="21",IF(Årsrapport!H30="",0,Årsrapport!H30),0)</f>
        <v>0</v>
      </c>
      <c r="X30" s="130" t="b">
        <f>IF(AND(Table46[[#This Row],[Antall oppdrag Takst?]]&lt;$X$1,Table46[[#This Row],[Antall oppdrag 
Takst i 2022]]),TRUE,FALSE)</f>
        <v>0</v>
      </c>
      <c r="Y30" s="134" t="b">
        <f>IF(MID(Årsrapport!A30,5,2)="21",TRUE,FALSE)</f>
        <v>0</v>
      </c>
      <c r="Z30" s="129" t="b">
        <f>IF(AND(Table46[[#This Row],[For få timer3]],Table46[[#This Row],[For få oppdrag2]]),TRUE,FALSE)</f>
        <v>0</v>
      </c>
      <c r="AA30" s="130" t="b">
        <f>IF(MID(Årsrapport!A30,5,2)="16",TRUE,FALSE)</f>
        <v>0</v>
      </c>
      <c r="AB30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0" s="130" t="b">
        <f>IF(AND(OR(C30,K30,R30,V30,Z30),Årsrapport!K30=""),TRUE,FALSE)</f>
        <v>0</v>
      </c>
      <c r="AD30" s="132" t="str">
        <f>Årsrapport!E30</f>
        <v/>
      </c>
      <c r="AE30" s="131" t="str">
        <f>Årsrapport!E30</f>
        <v/>
      </c>
      <c r="AF30" s="131" t="str">
        <f>Årsrapport!F30</f>
        <v/>
      </c>
      <c r="AG30" s="86"/>
      <c r="AH30" s="86">
        <f>IF(AND(NOT(Feilsjekk!$AA30),Årsrapport!$A30&lt;&gt;"",OR(Årsrapport!$I30&lt;&gt;"x",Årsrapport!$I30&lt;&gt;"X")),1,0)</f>
        <v>0</v>
      </c>
      <c r="AI30" s="86">
        <f>IF(AND(NOT(Feilsjekk!$G30),NOT(Feilsjekk!$AA30),Årsrapport!$A30&lt;&gt;"",OR(Årsrapport!$J30&lt;&gt;"x",Årsrapport!$J30&lt;&gt;"X")),1,0)</f>
        <v>0</v>
      </c>
      <c r="AJ30" s="86">
        <f>IF(AND(Årsrapport!$K30="",NOT(Feilsjekk!$AA30),Feilsjekk!$AB30),1,0)</f>
        <v>0</v>
      </c>
      <c r="AK30" s="86">
        <f>IF(AND(OR(Årsrapport!$K30="Annet, spesifiser til høyre -&gt;",Årsrapport!$K30="Manglet oppdrag, årsak -&gt;"),Årsrapport!$L30=""),1,0)</f>
        <v>0</v>
      </c>
      <c r="AL30" s="160">
        <f>IF(OR(LEN(Årsrapport!L30)&lt;$AM$4,Årsrapport!L30=0),0,1)</f>
        <v>0</v>
      </c>
    </row>
    <row r="31" spans="1:38" x14ac:dyDescent="0.25">
      <c r="A31" s="8">
        <f>Årsrapport!A31</f>
        <v>0</v>
      </c>
      <c r="B31" s="134">
        <f>IF(MID(Årsrapport!A31,5,2)="13",IF(Årsrapport!B31="",0,Årsrapport!B31),0)</f>
        <v>0</v>
      </c>
      <c r="C31" s="130" t="b">
        <f>IF(AND(Table46[[#This Row],[Antall timer termo?]]&lt;$C$1,Table46[[#This Row],[Termo?]]),TRUE,FALSE)</f>
        <v>0</v>
      </c>
      <c r="D31" s="134" t="b">
        <f>IF(MID(Årsrapport!A31,5,2)="13",TRUE,FALSE)</f>
        <v>0</v>
      </c>
      <c r="E31" s="134">
        <f>IF(MID(Årsrapport!A31,5,2)="12",IF(Årsrapport!C31="",0,Årsrapport!C31),0)</f>
        <v>0</v>
      </c>
      <c r="F31" s="130" t="b">
        <f>IF(AND(Table46[[#This Row],[Antall timer Bolig?]]&lt;$F$1,Table46[[#This Row],[Bolig?]]),TRUE,FALSE)</f>
        <v>0</v>
      </c>
      <c r="G31" s="134" t="b">
        <f>IF(MID(Årsrapport!A31,5,2)="12",TRUE,FALSE)</f>
        <v>0</v>
      </c>
      <c r="H31" s="134">
        <f>IF(MID(Årsrapport!A31,5,2)="12",IF(Årsrapport!D31="",0,Årsrapport!D31),0)</f>
        <v>0</v>
      </c>
      <c r="I31" s="130" t="b">
        <f>IF(AND(Table46[[#This Row],[Antall oppdrag Bolig?]]&lt;$I$1,Table46[[#This Row],[Bolig?]]),TRUE,FALSE)</f>
        <v>0</v>
      </c>
      <c r="J31" s="134">
        <f>IF(AND(NOT(Table46[[#This Row],[Antall oppdrag Bolig?]]),Årsrapport!D31&lt;&gt;""),1,0)</f>
        <v>0</v>
      </c>
      <c r="K31" s="129" t="b">
        <f>IF(AND(Table46[[#This Row],[For få timer2]],Table46[[#This Row],[For få oppdrag]]),TRUE,FALSE)</f>
        <v>0</v>
      </c>
      <c r="L31" s="133">
        <f>IF(OR(MID(Årsrapport!A31,5,2)="15",MID(Årsrapport!A31,5,2)="20"),IF(Årsrapport!E31="",0,Årsrapport!E31),0)</f>
        <v>0</v>
      </c>
      <c r="M31" s="130" t="b">
        <f>IF(AND(Table46[[#This Row],[Antall timer næring Næring?]]&lt;$M$1,Table46[[#This Row],[Næring?]]),TRUE,FALSE)</f>
        <v>0</v>
      </c>
      <c r="N31" s="133" t="b">
        <f>IF(OR(MID(Årsrapport!A31,5,2)="20",MID(Årsrapport!A31,5,2)="15"),TRUE,FALSE)</f>
        <v>0</v>
      </c>
      <c r="O31" s="134">
        <f>IF(OR(MID(Årsrapport!A31,5,2)="15",MID(Årsrapport!A31,5,2)="20"),IF(Årsrapport!F31="",0,Årsrapport!F31),0)</f>
        <v>0</v>
      </c>
      <c r="P31" s="130" t="b">
        <f>IF(AND(Table46[[#This Row],[Antall oppdrag næring]]&lt;$P$1,Table46[[#This Row],[Næring?]]),TRUE,FALSE)</f>
        <v>0</v>
      </c>
      <c r="Q31" s="129" t="b">
        <f>IF(OR(MID(Årsrapport!A31,5,2)="20",MID(Årsrapport!A31,5,2)="15"),TRUE,FALSE)</f>
        <v>0</v>
      </c>
      <c r="R31" s="129" t="b">
        <f>IF(AND(Table46[[#This Row],[For få timer3]],Table46[[#This Row],[For få oppdrag2]]),TRUE,FALSE)</f>
        <v>0</v>
      </c>
      <c r="S31" s="134">
        <f>IF(MID(Årsrapport!A31,5,2)="20",IF(Årsrapport!G31="",0,Årsrapport!G31),0)</f>
        <v>0</v>
      </c>
      <c r="T31" s="130" t="b">
        <f>IF(AND(Table46[[#This Row],[Antall oppdrag landbruk?]]&lt;$T$1,Table46[[#This Row],[Landbruk?2]]),TRUE,FALSE)</f>
        <v>0</v>
      </c>
      <c r="U31" s="134" t="b">
        <f>IF(MID(Årsrapport!A31,5,2)="20",TRUE,FALSE)</f>
        <v>0</v>
      </c>
      <c r="V31" s="129" t="b">
        <f>IF(AND(Table46[[#This Row],[For få timer3]],Table46[[#This Row],[For få oppdrag2]]),TRUE,FALSE)</f>
        <v>0</v>
      </c>
      <c r="W31" s="134">
        <f>IF(MID(Årsrapport!A31,5,2)="21",IF(Årsrapport!H31="",0,Årsrapport!H31),0)</f>
        <v>0</v>
      </c>
      <c r="X31" s="130" t="b">
        <f>IF(AND(Table46[[#This Row],[Antall oppdrag Takst?]]&lt;$X$1,Table46[[#This Row],[Antall oppdrag 
Takst i 2022]]),TRUE,FALSE)</f>
        <v>0</v>
      </c>
      <c r="Y31" s="134" t="b">
        <f>IF(MID(Årsrapport!A31,5,2)="21",TRUE,FALSE)</f>
        <v>0</v>
      </c>
      <c r="Z31" s="129" t="b">
        <f>IF(AND(Table46[[#This Row],[For få timer3]],Table46[[#This Row],[For få oppdrag2]]),TRUE,FALSE)</f>
        <v>0</v>
      </c>
      <c r="AA31" s="130" t="b">
        <f>IF(MID(Årsrapport!A31,5,2)="16",TRUE,FALSE)</f>
        <v>0</v>
      </c>
      <c r="AB31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1" s="130" t="b">
        <f>IF(AND(OR(C31,K31,R31,V31,Z31),Årsrapport!K31=""),TRUE,FALSE)</f>
        <v>0</v>
      </c>
      <c r="AD31" s="132" t="str">
        <f>Årsrapport!E31</f>
        <v/>
      </c>
      <c r="AE31" s="131" t="str">
        <f>Årsrapport!E31</f>
        <v/>
      </c>
      <c r="AF31" s="131" t="str">
        <f>Årsrapport!F31</f>
        <v/>
      </c>
      <c r="AG31" s="86"/>
      <c r="AH31" s="86">
        <f>IF(AND(NOT(Feilsjekk!$AA31),Årsrapport!$A31&lt;&gt;"",OR(Årsrapport!$I31&lt;&gt;"x",Årsrapport!$I31&lt;&gt;"X")),1,0)</f>
        <v>0</v>
      </c>
      <c r="AI31" s="86">
        <f>IF(AND(NOT(Feilsjekk!$G31),NOT(Feilsjekk!$AA31),Årsrapport!$A31&lt;&gt;"",OR(Årsrapport!$J31&lt;&gt;"x",Årsrapport!$J31&lt;&gt;"X")),1,0)</f>
        <v>0</v>
      </c>
      <c r="AJ31" s="86">
        <f>IF(AND(Årsrapport!$K31="",NOT(Feilsjekk!$AA31),Feilsjekk!$AB31),1,0)</f>
        <v>0</v>
      </c>
      <c r="AK31" s="86">
        <f>IF(AND(OR(Årsrapport!$K31="Annet, spesifiser til høyre -&gt;",Årsrapport!$K31="Manglet oppdrag, årsak -&gt;"),Årsrapport!$L31=""),1,0)</f>
        <v>0</v>
      </c>
      <c r="AL31" s="160">
        <f>IF(OR(LEN(Årsrapport!L31)&lt;$AM$4,Årsrapport!L31=0),0,1)</f>
        <v>0</v>
      </c>
    </row>
    <row r="32" spans="1:38" x14ac:dyDescent="0.25">
      <c r="A32" s="8">
        <f>Årsrapport!A32</f>
        <v>0</v>
      </c>
      <c r="B32" s="134">
        <f>IF(MID(Årsrapport!A32,5,2)="13",IF(Årsrapport!B32="",0,Årsrapport!B32),0)</f>
        <v>0</v>
      </c>
      <c r="C32" s="130" t="b">
        <f>IF(AND(Table46[[#This Row],[Antall timer termo?]]&lt;$C$1,Table46[[#This Row],[Termo?]]),TRUE,FALSE)</f>
        <v>0</v>
      </c>
      <c r="D32" s="134" t="b">
        <f>IF(MID(Årsrapport!A32,5,2)="13",TRUE,FALSE)</f>
        <v>0</v>
      </c>
      <c r="E32" s="134">
        <f>IF(MID(Årsrapport!A32,5,2)="12",IF(Årsrapport!C32="",0,Årsrapport!C32),0)</f>
        <v>0</v>
      </c>
      <c r="F32" s="130" t="b">
        <f>IF(AND(Table46[[#This Row],[Antall timer Bolig?]]&lt;$F$1,Table46[[#This Row],[Bolig?]]),TRUE,FALSE)</f>
        <v>0</v>
      </c>
      <c r="G32" s="134" t="b">
        <f>IF(MID(Årsrapport!A32,5,2)="12",TRUE,FALSE)</f>
        <v>0</v>
      </c>
      <c r="H32" s="134">
        <f>IF(MID(Årsrapport!A32,5,2)="12",IF(Årsrapport!D32="",0,Årsrapport!D32),0)</f>
        <v>0</v>
      </c>
      <c r="I32" s="130" t="b">
        <f>IF(AND(Table46[[#This Row],[Antall oppdrag Bolig?]]&lt;$I$1,Table46[[#This Row],[Bolig?]]),TRUE,FALSE)</f>
        <v>0</v>
      </c>
      <c r="J32" s="134">
        <f>IF(AND(NOT(Table46[[#This Row],[Antall oppdrag Bolig?]]),Årsrapport!D32&lt;&gt;""),1,0)</f>
        <v>0</v>
      </c>
      <c r="K32" s="129" t="b">
        <f>IF(AND(Table46[[#This Row],[For få timer2]],Table46[[#This Row],[For få oppdrag]]),TRUE,FALSE)</f>
        <v>0</v>
      </c>
      <c r="L32" s="133">
        <f>IF(OR(MID(Årsrapport!A32,5,2)="15",MID(Årsrapport!A32,5,2)="20"),IF(Årsrapport!E32="",0,Årsrapport!E32),0)</f>
        <v>0</v>
      </c>
      <c r="M32" s="130" t="b">
        <f>IF(AND(Table46[[#This Row],[Antall timer næring Næring?]]&lt;$M$1,Table46[[#This Row],[Næring?]]),TRUE,FALSE)</f>
        <v>0</v>
      </c>
      <c r="N32" s="133" t="b">
        <f>IF(OR(MID(Årsrapport!A32,5,2)="20",MID(Årsrapport!A32,5,2)="15"),TRUE,FALSE)</f>
        <v>0</v>
      </c>
      <c r="O32" s="134">
        <f>IF(OR(MID(Årsrapport!A32,5,2)="15",MID(Årsrapport!A32,5,2)="20"),IF(Årsrapport!F32="",0,Årsrapport!F32),0)</f>
        <v>0</v>
      </c>
      <c r="P32" s="130" t="b">
        <f>IF(AND(Table46[[#This Row],[Antall oppdrag næring]]&lt;$P$1,Table46[[#This Row],[Næring?]]),TRUE,FALSE)</f>
        <v>0</v>
      </c>
      <c r="Q32" s="129" t="b">
        <f>IF(OR(MID(Årsrapport!A32,5,2)="20",MID(Årsrapport!A32,5,2)="15"),TRUE,FALSE)</f>
        <v>0</v>
      </c>
      <c r="R32" s="129" t="b">
        <f>IF(AND(Table46[[#This Row],[For få timer3]],Table46[[#This Row],[For få oppdrag2]]),TRUE,FALSE)</f>
        <v>0</v>
      </c>
      <c r="S32" s="134">
        <f>IF(MID(Årsrapport!A32,5,2)="20",IF(Årsrapport!G32="",0,Årsrapport!G32),0)</f>
        <v>0</v>
      </c>
      <c r="T32" s="130" t="b">
        <f>IF(AND(Table46[[#This Row],[Antall oppdrag landbruk?]]&lt;$T$1,Table46[[#This Row],[Landbruk?2]]),TRUE,FALSE)</f>
        <v>0</v>
      </c>
      <c r="U32" s="134" t="b">
        <f>IF(MID(Årsrapport!A32,5,2)="20",TRUE,FALSE)</f>
        <v>0</v>
      </c>
      <c r="V32" s="129" t="b">
        <f>IF(AND(Table46[[#This Row],[For få timer3]],Table46[[#This Row],[For få oppdrag2]]),TRUE,FALSE)</f>
        <v>0</v>
      </c>
      <c r="W32" s="134">
        <f>IF(MID(Årsrapport!A32,5,2)="21",IF(Årsrapport!H32="",0,Årsrapport!H32),0)</f>
        <v>0</v>
      </c>
      <c r="X32" s="130" t="b">
        <f>IF(AND(Table46[[#This Row],[Antall oppdrag Takst?]]&lt;$X$1,Table46[[#This Row],[Antall oppdrag 
Takst i 2022]]),TRUE,FALSE)</f>
        <v>0</v>
      </c>
      <c r="Y32" s="134" t="b">
        <f>IF(MID(Årsrapport!A32,5,2)="21",TRUE,FALSE)</f>
        <v>0</v>
      </c>
      <c r="Z32" s="129" t="b">
        <f>IF(AND(Table46[[#This Row],[For få timer3]],Table46[[#This Row],[For få oppdrag2]]),TRUE,FALSE)</f>
        <v>0</v>
      </c>
      <c r="AA32" s="130" t="b">
        <f>IF(MID(Årsrapport!A32,5,2)="16",TRUE,FALSE)</f>
        <v>0</v>
      </c>
      <c r="AB32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2" s="130" t="b">
        <f>IF(AND(OR(C32,K32,R32,V32,Z32),Årsrapport!K32=""),TRUE,FALSE)</f>
        <v>0</v>
      </c>
      <c r="AD32" s="132" t="str">
        <f>Årsrapport!E32</f>
        <v/>
      </c>
      <c r="AE32" s="131" t="str">
        <f>Årsrapport!E32</f>
        <v/>
      </c>
      <c r="AF32" s="131" t="str">
        <f>Årsrapport!F32</f>
        <v/>
      </c>
      <c r="AG32" s="86"/>
      <c r="AH32" s="86">
        <f>IF(AND(NOT(Feilsjekk!$AA32),Årsrapport!$A32&lt;&gt;"",OR(Årsrapport!$I32&lt;&gt;"x",Årsrapport!$I32&lt;&gt;"X")),1,0)</f>
        <v>0</v>
      </c>
      <c r="AI32" s="86">
        <f>IF(AND(NOT(Feilsjekk!$G32),NOT(Feilsjekk!$AA32),Årsrapport!$A32&lt;&gt;"",OR(Årsrapport!$J32&lt;&gt;"x",Årsrapport!$J32&lt;&gt;"X")),1,0)</f>
        <v>0</v>
      </c>
      <c r="AJ32" s="86">
        <f>IF(AND(Årsrapport!$K32="",NOT(Feilsjekk!$AA32),Feilsjekk!$AB32),1,0)</f>
        <v>0</v>
      </c>
      <c r="AK32" s="86">
        <f>IF(AND(OR(Årsrapport!$K32="Annet, spesifiser til høyre -&gt;",Årsrapport!$K32="Manglet oppdrag, årsak -&gt;"),Årsrapport!$L32=""),1,0)</f>
        <v>0</v>
      </c>
      <c r="AL32" s="160">
        <f>IF(OR(LEN(Årsrapport!L32)&lt;$AM$4,Årsrapport!L32=0),0,1)</f>
        <v>0</v>
      </c>
    </row>
    <row r="33" spans="1:38" x14ac:dyDescent="0.25">
      <c r="A33" s="8">
        <f>Årsrapport!A33</f>
        <v>0</v>
      </c>
      <c r="B33" s="134">
        <f>IF(MID(Årsrapport!A33,5,2)="13",IF(Årsrapport!B33="",0,Årsrapport!B33),0)</f>
        <v>0</v>
      </c>
      <c r="C33" s="130" t="b">
        <f>IF(AND(Table46[[#This Row],[Antall timer termo?]]&lt;$C$1,Table46[[#This Row],[Termo?]]),TRUE,FALSE)</f>
        <v>0</v>
      </c>
      <c r="D33" s="134" t="b">
        <f>IF(MID(Årsrapport!A33,5,2)="13",TRUE,FALSE)</f>
        <v>0</v>
      </c>
      <c r="E33" s="134">
        <f>IF(MID(Årsrapport!A33,5,2)="12",IF(Årsrapport!C33="",0,Årsrapport!C33),0)</f>
        <v>0</v>
      </c>
      <c r="F33" s="130" t="b">
        <f>IF(AND(Table46[[#This Row],[Antall timer Bolig?]]&lt;$F$1,Table46[[#This Row],[Bolig?]]),TRUE,FALSE)</f>
        <v>0</v>
      </c>
      <c r="G33" s="134" t="b">
        <f>IF(MID(Årsrapport!A33,5,2)="12",TRUE,FALSE)</f>
        <v>0</v>
      </c>
      <c r="H33" s="134">
        <f>IF(MID(Årsrapport!A33,5,2)="12",IF(Årsrapport!D33="",0,Årsrapport!D33),0)</f>
        <v>0</v>
      </c>
      <c r="I33" s="130" t="b">
        <f>IF(AND(Table46[[#This Row],[Antall oppdrag Bolig?]]&lt;$I$1,Table46[[#This Row],[Bolig?]]),TRUE,FALSE)</f>
        <v>0</v>
      </c>
      <c r="J33" s="134">
        <f>IF(AND(NOT(Table46[[#This Row],[Antall oppdrag Bolig?]]),Årsrapport!D33&lt;&gt;""),1,0)</f>
        <v>0</v>
      </c>
      <c r="K33" s="129" t="b">
        <f>IF(AND(Table46[[#This Row],[For få timer2]],Table46[[#This Row],[For få oppdrag]]),TRUE,FALSE)</f>
        <v>0</v>
      </c>
      <c r="L33" s="133">
        <f>IF(OR(MID(Årsrapport!A33,5,2)="15",MID(Årsrapport!A33,5,2)="20"),IF(Årsrapport!E33="",0,Årsrapport!E33),0)</f>
        <v>0</v>
      </c>
      <c r="M33" s="130" t="b">
        <f>IF(AND(Table46[[#This Row],[Antall timer næring Næring?]]&lt;$M$1,Table46[[#This Row],[Næring?]]),TRUE,FALSE)</f>
        <v>0</v>
      </c>
      <c r="N33" s="133" t="b">
        <f>IF(OR(MID(Årsrapport!A33,5,2)="20",MID(Årsrapport!A33,5,2)="15"),TRUE,FALSE)</f>
        <v>0</v>
      </c>
      <c r="O33" s="134">
        <f>IF(OR(MID(Årsrapport!A33,5,2)="15",MID(Årsrapport!A33,5,2)="20"),IF(Årsrapport!F33="",0,Årsrapport!F33),0)</f>
        <v>0</v>
      </c>
      <c r="P33" s="130" t="b">
        <f>IF(AND(Table46[[#This Row],[Antall oppdrag næring]]&lt;$P$1,Table46[[#This Row],[Næring?]]),TRUE,FALSE)</f>
        <v>0</v>
      </c>
      <c r="Q33" s="129" t="b">
        <f>IF(OR(MID(Årsrapport!A33,5,2)="20",MID(Årsrapport!A33,5,2)="15"),TRUE,FALSE)</f>
        <v>0</v>
      </c>
      <c r="R33" s="129" t="b">
        <f>IF(AND(Table46[[#This Row],[For få timer3]],Table46[[#This Row],[For få oppdrag2]]),TRUE,FALSE)</f>
        <v>0</v>
      </c>
      <c r="S33" s="134">
        <f>IF(MID(Årsrapport!A33,5,2)="20",IF(Årsrapport!G33="",0,Årsrapport!G33),0)</f>
        <v>0</v>
      </c>
      <c r="T33" s="130" t="b">
        <f>IF(AND(Table46[[#This Row],[Antall oppdrag landbruk?]]&lt;$T$1,Table46[[#This Row],[Landbruk?2]]),TRUE,FALSE)</f>
        <v>0</v>
      </c>
      <c r="U33" s="134" t="b">
        <f>IF(MID(Årsrapport!A33,5,2)="20",TRUE,FALSE)</f>
        <v>0</v>
      </c>
      <c r="V33" s="129" t="b">
        <f>IF(AND(Table46[[#This Row],[For få timer3]],Table46[[#This Row],[For få oppdrag2]]),TRUE,FALSE)</f>
        <v>0</v>
      </c>
      <c r="W33" s="134">
        <f>IF(MID(Årsrapport!A33,5,2)="21",IF(Årsrapport!H33="",0,Årsrapport!H33),0)</f>
        <v>0</v>
      </c>
      <c r="X33" s="130" t="b">
        <f>IF(AND(Table46[[#This Row],[Antall oppdrag Takst?]]&lt;$X$1,Table46[[#This Row],[Antall oppdrag 
Takst i 2022]]),TRUE,FALSE)</f>
        <v>0</v>
      </c>
      <c r="Y33" s="134" t="b">
        <f>IF(MID(Årsrapport!A33,5,2)="21",TRUE,FALSE)</f>
        <v>0</v>
      </c>
      <c r="Z33" s="129" t="b">
        <f>IF(AND(Table46[[#This Row],[For få timer3]],Table46[[#This Row],[For få oppdrag2]]),TRUE,FALSE)</f>
        <v>0</v>
      </c>
      <c r="AA33" s="130" t="b">
        <f>IF(MID(Årsrapport!A33,5,2)="16",TRUE,FALSE)</f>
        <v>0</v>
      </c>
      <c r="AB33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3" s="130" t="b">
        <f>IF(AND(OR(C33,K33,R33,V33,Z33),Årsrapport!K33=""),TRUE,FALSE)</f>
        <v>0</v>
      </c>
      <c r="AD33" s="132" t="str">
        <f>Årsrapport!E33</f>
        <v/>
      </c>
      <c r="AE33" s="131" t="str">
        <f>Årsrapport!E33</f>
        <v/>
      </c>
      <c r="AF33" s="131" t="str">
        <f>Årsrapport!F33</f>
        <v/>
      </c>
      <c r="AG33" s="86"/>
      <c r="AH33" s="86">
        <f>IF(AND(NOT(Feilsjekk!$AA33),Årsrapport!$A33&lt;&gt;"",OR(Årsrapport!$I33&lt;&gt;"x",Årsrapport!$I33&lt;&gt;"X")),1,0)</f>
        <v>0</v>
      </c>
      <c r="AI33" s="86">
        <f>IF(AND(NOT(Feilsjekk!$G33),NOT(Feilsjekk!$AA33),Årsrapport!$A33&lt;&gt;"",OR(Årsrapport!$J33&lt;&gt;"x",Årsrapport!$J33&lt;&gt;"X")),1,0)</f>
        <v>0</v>
      </c>
      <c r="AJ33" s="86">
        <f>IF(AND(Årsrapport!$K33="",NOT(Feilsjekk!$AA33),Feilsjekk!$AB33),1,0)</f>
        <v>0</v>
      </c>
      <c r="AK33" s="86">
        <f>IF(AND(OR(Årsrapport!$K33="Annet, spesifiser til høyre -&gt;",Årsrapport!$K33="Manglet oppdrag, årsak -&gt;"),Årsrapport!$L33=""),1,0)</f>
        <v>0</v>
      </c>
      <c r="AL33" s="160">
        <f>IF(OR(LEN(Årsrapport!L33)&lt;$AM$4,Årsrapport!L33=0),0,1)</f>
        <v>0</v>
      </c>
    </row>
    <row r="34" spans="1:38" x14ac:dyDescent="0.25">
      <c r="A34" s="8">
        <f>Årsrapport!A34</f>
        <v>0</v>
      </c>
      <c r="B34" s="134">
        <f>IF(MID(Årsrapport!A34,5,2)="13",IF(Årsrapport!B34="",0,Årsrapport!B34),0)</f>
        <v>0</v>
      </c>
      <c r="C34" s="130" t="b">
        <f>IF(AND(Table46[[#This Row],[Antall timer termo?]]&lt;$C$1,Table46[[#This Row],[Termo?]]),TRUE,FALSE)</f>
        <v>0</v>
      </c>
      <c r="D34" s="134" t="b">
        <f>IF(MID(Årsrapport!A34,5,2)="13",TRUE,FALSE)</f>
        <v>0</v>
      </c>
      <c r="E34" s="134">
        <f>IF(MID(Årsrapport!A34,5,2)="12",IF(Årsrapport!C34="",0,Årsrapport!C34),0)</f>
        <v>0</v>
      </c>
      <c r="F34" s="130" t="b">
        <f>IF(AND(Table46[[#This Row],[Antall timer Bolig?]]&lt;$F$1,Table46[[#This Row],[Bolig?]]),TRUE,FALSE)</f>
        <v>0</v>
      </c>
      <c r="G34" s="134" t="b">
        <f>IF(MID(Årsrapport!A34,5,2)="12",TRUE,FALSE)</f>
        <v>0</v>
      </c>
      <c r="H34" s="134">
        <f>IF(MID(Årsrapport!A34,5,2)="12",IF(Årsrapport!D34="",0,Årsrapport!D34),0)</f>
        <v>0</v>
      </c>
      <c r="I34" s="130" t="b">
        <f>IF(AND(Table46[[#This Row],[Antall oppdrag Bolig?]]&lt;$I$1,Table46[[#This Row],[Bolig?]]),TRUE,FALSE)</f>
        <v>0</v>
      </c>
      <c r="J34" s="134">
        <f>IF(AND(NOT(Table46[[#This Row],[Antall oppdrag Bolig?]]),Årsrapport!D34&lt;&gt;""),1,0)</f>
        <v>0</v>
      </c>
      <c r="K34" s="129" t="b">
        <f>IF(AND(Table46[[#This Row],[For få timer2]],Table46[[#This Row],[For få oppdrag]]),TRUE,FALSE)</f>
        <v>0</v>
      </c>
      <c r="L34" s="133">
        <f>IF(OR(MID(Årsrapport!A34,5,2)="15",MID(Årsrapport!A34,5,2)="20"),IF(Årsrapport!E34="",0,Årsrapport!E34),0)</f>
        <v>0</v>
      </c>
      <c r="M34" s="130" t="b">
        <f>IF(AND(Table46[[#This Row],[Antall timer næring Næring?]]&lt;$M$1,Table46[[#This Row],[Næring?]]),TRUE,FALSE)</f>
        <v>0</v>
      </c>
      <c r="N34" s="133" t="b">
        <f>IF(OR(MID(Årsrapport!A34,5,2)="20",MID(Årsrapport!A34,5,2)="15"),TRUE,FALSE)</f>
        <v>0</v>
      </c>
      <c r="O34" s="134">
        <f>IF(OR(MID(Årsrapport!A34,5,2)="15",MID(Årsrapport!A34,5,2)="20"),IF(Årsrapport!F34="",0,Årsrapport!F34),0)</f>
        <v>0</v>
      </c>
      <c r="P34" s="130" t="b">
        <f>IF(AND(Table46[[#This Row],[Antall oppdrag næring]]&lt;$P$1,Table46[[#This Row],[Næring?]]),TRUE,FALSE)</f>
        <v>0</v>
      </c>
      <c r="Q34" s="129" t="b">
        <f>IF(OR(MID(Årsrapport!A34,5,2)="20",MID(Årsrapport!A34,5,2)="15"),TRUE,FALSE)</f>
        <v>0</v>
      </c>
      <c r="R34" s="129" t="b">
        <f>IF(AND(Table46[[#This Row],[For få timer3]],Table46[[#This Row],[For få oppdrag2]]),TRUE,FALSE)</f>
        <v>0</v>
      </c>
      <c r="S34" s="134">
        <f>IF(MID(Årsrapport!A34,5,2)="20",IF(Årsrapport!G34="",0,Årsrapport!G34),0)</f>
        <v>0</v>
      </c>
      <c r="T34" s="130" t="b">
        <f>IF(AND(Table46[[#This Row],[Antall oppdrag landbruk?]]&lt;$T$1,Table46[[#This Row],[Landbruk?2]]),TRUE,FALSE)</f>
        <v>0</v>
      </c>
      <c r="U34" s="134" t="b">
        <f>IF(MID(Årsrapport!A34,5,2)="20",TRUE,FALSE)</f>
        <v>0</v>
      </c>
      <c r="V34" s="129" t="b">
        <f>IF(AND(Table46[[#This Row],[For få timer3]],Table46[[#This Row],[For få oppdrag2]]),TRUE,FALSE)</f>
        <v>0</v>
      </c>
      <c r="W34" s="134">
        <f>IF(MID(Årsrapport!A34,5,2)="21",IF(Årsrapport!H34="",0,Årsrapport!H34),0)</f>
        <v>0</v>
      </c>
      <c r="X34" s="130" t="b">
        <f>IF(AND(Table46[[#This Row],[Antall oppdrag Takst?]]&lt;$X$1,Table46[[#This Row],[Antall oppdrag 
Takst i 2022]]),TRUE,FALSE)</f>
        <v>0</v>
      </c>
      <c r="Y34" s="134" t="b">
        <f>IF(MID(Årsrapport!A34,5,2)="21",TRUE,FALSE)</f>
        <v>0</v>
      </c>
      <c r="Z34" s="129" t="b">
        <f>IF(AND(Table46[[#This Row],[For få timer3]],Table46[[#This Row],[For få oppdrag2]]),TRUE,FALSE)</f>
        <v>0</v>
      </c>
      <c r="AA34" s="130" t="b">
        <f>IF(MID(Årsrapport!A34,5,2)="16",TRUE,FALSE)</f>
        <v>0</v>
      </c>
      <c r="AB34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4" s="130" t="b">
        <f>IF(AND(OR(C34,K34,R34,V34,Z34),Årsrapport!K34=""),TRUE,FALSE)</f>
        <v>0</v>
      </c>
      <c r="AD34" s="132" t="str">
        <f>Årsrapport!E34</f>
        <v/>
      </c>
      <c r="AE34" s="131" t="str">
        <f>Årsrapport!E34</f>
        <v/>
      </c>
      <c r="AF34" s="131" t="str">
        <f>Årsrapport!F34</f>
        <v/>
      </c>
      <c r="AG34" s="86"/>
      <c r="AH34" s="86">
        <f>IF(AND(NOT(Feilsjekk!$AA34),Årsrapport!$A34&lt;&gt;"",OR(Årsrapport!$I34&lt;&gt;"x",Årsrapport!$I34&lt;&gt;"X")),1,0)</f>
        <v>0</v>
      </c>
      <c r="AI34" s="86">
        <f>IF(AND(NOT(Feilsjekk!$G34),NOT(Feilsjekk!$AA34),Årsrapport!$A34&lt;&gt;"",OR(Årsrapport!$J34&lt;&gt;"x",Årsrapport!$J34&lt;&gt;"X")),1,0)</f>
        <v>0</v>
      </c>
      <c r="AJ34" s="86">
        <f>IF(AND(Årsrapport!$K34="",NOT(Feilsjekk!$AA34),Feilsjekk!$AB34),1,0)</f>
        <v>0</v>
      </c>
      <c r="AK34" s="86">
        <f>IF(AND(OR(Årsrapport!$K34="Annet, spesifiser til høyre -&gt;",Årsrapport!$K34="Manglet oppdrag, årsak -&gt;"),Årsrapport!$L34=""),1,0)</f>
        <v>0</v>
      </c>
      <c r="AL34" s="160">
        <f>IF(OR(LEN(Årsrapport!L34)&lt;$AM$4,Årsrapport!L34=0),0,1)</f>
        <v>0</v>
      </c>
    </row>
    <row r="35" spans="1:38" x14ac:dyDescent="0.25">
      <c r="A35" s="8">
        <f>Årsrapport!A35</f>
        <v>0</v>
      </c>
      <c r="B35" s="134">
        <f>IF(MID(Årsrapport!A35,5,2)="13",IF(Årsrapport!B35="",0,Årsrapport!B35),0)</f>
        <v>0</v>
      </c>
      <c r="C35" s="130" t="b">
        <f>IF(AND(Table46[[#This Row],[Antall timer termo?]]&lt;$C$1,Table46[[#This Row],[Termo?]]),TRUE,FALSE)</f>
        <v>0</v>
      </c>
      <c r="D35" s="134" t="b">
        <f>IF(MID(Årsrapport!A35,5,2)="13",TRUE,FALSE)</f>
        <v>0</v>
      </c>
      <c r="E35" s="134">
        <f>IF(MID(Årsrapport!A35,5,2)="12",IF(Årsrapport!C35="",0,Årsrapport!C35),0)</f>
        <v>0</v>
      </c>
      <c r="F35" s="130" t="b">
        <f>IF(AND(Table46[[#This Row],[Antall timer Bolig?]]&lt;$F$1,Table46[[#This Row],[Bolig?]]),TRUE,FALSE)</f>
        <v>0</v>
      </c>
      <c r="G35" s="134" t="b">
        <f>IF(MID(Årsrapport!A35,5,2)="12",TRUE,FALSE)</f>
        <v>0</v>
      </c>
      <c r="H35" s="134">
        <f>IF(MID(Årsrapport!A35,5,2)="12",IF(Årsrapport!D35="",0,Årsrapport!D35),0)</f>
        <v>0</v>
      </c>
      <c r="I35" s="130" t="b">
        <f>IF(AND(Table46[[#This Row],[Antall oppdrag Bolig?]]&lt;$I$1,Table46[[#This Row],[Bolig?]]),TRUE,FALSE)</f>
        <v>0</v>
      </c>
      <c r="J35" s="134">
        <f>IF(AND(NOT(Table46[[#This Row],[Antall oppdrag Bolig?]]),Årsrapport!D35&lt;&gt;""),1,0)</f>
        <v>0</v>
      </c>
      <c r="K35" s="129" t="b">
        <f>IF(AND(Table46[[#This Row],[For få timer2]],Table46[[#This Row],[For få oppdrag]]),TRUE,FALSE)</f>
        <v>0</v>
      </c>
      <c r="L35" s="133">
        <f>IF(OR(MID(Årsrapport!A35,5,2)="15",MID(Årsrapport!A35,5,2)="20"),IF(Årsrapport!E35="",0,Årsrapport!E35),0)</f>
        <v>0</v>
      </c>
      <c r="M35" s="130" t="b">
        <f>IF(AND(Table46[[#This Row],[Antall timer næring Næring?]]&lt;$M$1,Table46[[#This Row],[Næring?]]),TRUE,FALSE)</f>
        <v>0</v>
      </c>
      <c r="N35" s="133" t="b">
        <f>IF(OR(MID(Årsrapport!A35,5,2)="20",MID(Årsrapport!A35,5,2)="15"),TRUE,FALSE)</f>
        <v>0</v>
      </c>
      <c r="O35" s="134">
        <f>IF(OR(MID(Årsrapport!A35,5,2)="15",MID(Årsrapport!A35,5,2)="20"),IF(Årsrapport!F35="",0,Årsrapport!F35),0)</f>
        <v>0</v>
      </c>
      <c r="P35" s="130" t="b">
        <f>IF(AND(Table46[[#This Row],[Antall oppdrag næring]]&lt;$P$1,Table46[[#This Row],[Næring?]]),TRUE,FALSE)</f>
        <v>0</v>
      </c>
      <c r="Q35" s="129" t="b">
        <f>IF(OR(MID(Årsrapport!A35,5,2)="20",MID(Årsrapport!A35,5,2)="15"),TRUE,FALSE)</f>
        <v>0</v>
      </c>
      <c r="R35" s="129" t="b">
        <f>IF(AND(Table46[[#This Row],[For få timer3]],Table46[[#This Row],[For få oppdrag2]]),TRUE,FALSE)</f>
        <v>0</v>
      </c>
      <c r="S35" s="134">
        <f>IF(MID(Årsrapport!A35,5,2)="20",IF(Årsrapport!G35="",0,Årsrapport!G35),0)</f>
        <v>0</v>
      </c>
      <c r="T35" s="130" t="b">
        <f>IF(AND(Table46[[#This Row],[Antall oppdrag landbruk?]]&lt;$T$1,Table46[[#This Row],[Landbruk?2]]),TRUE,FALSE)</f>
        <v>0</v>
      </c>
      <c r="U35" s="134" t="b">
        <f>IF(MID(Årsrapport!A35,5,2)="20",TRUE,FALSE)</f>
        <v>0</v>
      </c>
      <c r="V35" s="129" t="b">
        <f>IF(AND(Table46[[#This Row],[For få timer3]],Table46[[#This Row],[For få oppdrag2]]),TRUE,FALSE)</f>
        <v>0</v>
      </c>
      <c r="W35" s="134">
        <f>IF(MID(Årsrapport!A35,5,2)="21",IF(Årsrapport!H35="",0,Årsrapport!H35),0)</f>
        <v>0</v>
      </c>
      <c r="X35" s="130" t="b">
        <f>IF(AND(Table46[[#This Row],[Antall oppdrag Takst?]]&lt;$X$1,Table46[[#This Row],[Antall oppdrag 
Takst i 2022]]),TRUE,FALSE)</f>
        <v>0</v>
      </c>
      <c r="Y35" s="134" t="b">
        <f>IF(MID(Årsrapport!A35,5,2)="21",TRUE,FALSE)</f>
        <v>0</v>
      </c>
      <c r="Z35" s="129" t="b">
        <f>IF(AND(Table46[[#This Row],[For få timer3]],Table46[[#This Row],[For få oppdrag2]]),TRUE,FALSE)</f>
        <v>0</v>
      </c>
      <c r="AA35" s="130" t="b">
        <f>IF(MID(Årsrapport!A35,5,2)="16",TRUE,FALSE)</f>
        <v>0</v>
      </c>
      <c r="AB35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5" s="130" t="b">
        <f>IF(AND(OR(C35,K35,R35,V35,Z35),Årsrapport!K35=""),TRUE,FALSE)</f>
        <v>0</v>
      </c>
      <c r="AD35" s="132" t="str">
        <f>Årsrapport!E35</f>
        <v/>
      </c>
      <c r="AE35" s="131" t="str">
        <f>Årsrapport!E35</f>
        <v/>
      </c>
      <c r="AF35" s="131" t="str">
        <f>Årsrapport!F35</f>
        <v/>
      </c>
      <c r="AG35" s="86"/>
      <c r="AH35" s="86">
        <f>IF(AND(NOT(Feilsjekk!$AA35),Årsrapport!$A35&lt;&gt;"",OR(Årsrapport!$I35&lt;&gt;"x",Årsrapport!$I35&lt;&gt;"X")),1,0)</f>
        <v>0</v>
      </c>
      <c r="AI35" s="86">
        <f>IF(AND(NOT(Feilsjekk!$G35),NOT(Feilsjekk!$AA35),Årsrapport!$A35&lt;&gt;"",OR(Årsrapport!$J35&lt;&gt;"x",Årsrapport!$J35&lt;&gt;"X")),1,0)</f>
        <v>0</v>
      </c>
      <c r="AJ35" s="86">
        <f>IF(AND(Årsrapport!$K35="",NOT(Feilsjekk!$AA35),Feilsjekk!$AB35),1,0)</f>
        <v>0</v>
      </c>
      <c r="AK35" s="86">
        <f>IF(AND(OR(Årsrapport!$K35="Annet, spesifiser til høyre -&gt;",Årsrapport!$K35="Manglet oppdrag, årsak -&gt;"),Årsrapport!$L35=""),1,0)</f>
        <v>0</v>
      </c>
      <c r="AL35" s="160">
        <f>IF(OR(LEN(Årsrapport!L35)&lt;$AM$4,Årsrapport!L35=0),0,1)</f>
        <v>0</v>
      </c>
    </row>
    <row r="36" spans="1:38" x14ac:dyDescent="0.25">
      <c r="A36" s="8">
        <f>Årsrapport!A36</f>
        <v>0</v>
      </c>
      <c r="B36" s="134">
        <f>IF(MID(Årsrapport!A36,5,2)="13",IF(Årsrapport!B36="",0,Årsrapport!B36),0)</f>
        <v>0</v>
      </c>
      <c r="C36" s="130" t="b">
        <f>IF(AND(Table46[[#This Row],[Antall timer termo?]]&lt;$C$1,Table46[[#This Row],[Termo?]]),TRUE,FALSE)</f>
        <v>0</v>
      </c>
      <c r="D36" s="134" t="b">
        <f>IF(MID(Årsrapport!A36,5,2)="13",TRUE,FALSE)</f>
        <v>0</v>
      </c>
      <c r="E36" s="134">
        <f>IF(MID(Årsrapport!A36,5,2)="12",IF(Årsrapport!C36="",0,Årsrapport!C36),0)</f>
        <v>0</v>
      </c>
      <c r="F36" s="130" t="b">
        <f>IF(AND(Table46[[#This Row],[Antall timer Bolig?]]&lt;$F$1,Table46[[#This Row],[Bolig?]]),TRUE,FALSE)</f>
        <v>0</v>
      </c>
      <c r="G36" s="134" t="b">
        <f>IF(MID(Årsrapport!A36,5,2)="12",TRUE,FALSE)</f>
        <v>0</v>
      </c>
      <c r="H36" s="134">
        <f>IF(MID(Årsrapport!A36,5,2)="12",IF(Årsrapport!D36="",0,Årsrapport!D36),0)</f>
        <v>0</v>
      </c>
      <c r="I36" s="130" t="b">
        <f>IF(AND(Table46[[#This Row],[Antall oppdrag Bolig?]]&lt;$I$1,Table46[[#This Row],[Bolig?]]),TRUE,FALSE)</f>
        <v>0</v>
      </c>
      <c r="J36" s="134">
        <f>IF(AND(NOT(Table46[[#This Row],[Antall oppdrag Bolig?]]),Årsrapport!D36&lt;&gt;""),1,0)</f>
        <v>0</v>
      </c>
      <c r="K36" s="129" t="b">
        <f>IF(AND(Table46[[#This Row],[For få timer2]],Table46[[#This Row],[For få oppdrag]]),TRUE,FALSE)</f>
        <v>0</v>
      </c>
      <c r="L36" s="133">
        <f>IF(OR(MID(Årsrapport!A36,5,2)="15",MID(Årsrapport!A36,5,2)="20"),IF(Årsrapport!E36="",0,Årsrapport!E36),0)</f>
        <v>0</v>
      </c>
      <c r="M36" s="130" t="b">
        <f>IF(AND(Table46[[#This Row],[Antall timer næring Næring?]]&lt;$M$1,Table46[[#This Row],[Næring?]]),TRUE,FALSE)</f>
        <v>0</v>
      </c>
      <c r="N36" s="133" t="b">
        <f>IF(OR(MID(Årsrapport!A36,5,2)="20",MID(Årsrapport!A36,5,2)="15"),TRUE,FALSE)</f>
        <v>0</v>
      </c>
      <c r="O36" s="134">
        <f>IF(OR(MID(Årsrapport!A36,5,2)="15",MID(Årsrapport!A36,5,2)="20"),IF(Årsrapport!F36="",0,Årsrapport!F36),0)</f>
        <v>0</v>
      </c>
      <c r="P36" s="130" t="b">
        <f>IF(AND(Table46[[#This Row],[Antall oppdrag næring]]&lt;$P$1,Table46[[#This Row],[Næring?]]),TRUE,FALSE)</f>
        <v>0</v>
      </c>
      <c r="Q36" s="129" t="b">
        <f>IF(OR(MID(Årsrapport!A36,5,2)="20",MID(Årsrapport!A36,5,2)="15"),TRUE,FALSE)</f>
        <v>0</v>
      </c>
      <c r="R36" s="129" t="b">
        <f>IF(AND(Table46[[#This Row],[For få timer3]],Table46[[#This Row],[For få oppdrag2]]),TRUE,FALSE)</f>
        <v>0</v>
      </c>
      <c r="S36" s="134">
        <f>IF(MID(Årsrapport!A36,5,2)="20",IF(Årsrapport!G36="",0,Årsrapport!G36),0)</f>
        <v>0</v>
      </c>
      <c r="T36" s="130" t="b">
        <f>IF(AND(Table46[[#This Row],[Antall oppdrag landbruk?]]&lt;$T$1,Table46[[#This Row],[Landbruk?2]]),TRUE,FALSE)</f>
        <v>0</v>
      </c>
      <c r="U36" s="134" t="b">
        <f>IF(MID(Årsrapport!A36,5,2)="20",TRUE,FALSE)</f>
        <v>0</v>
      </c>
      <c r="V36" s="129" t="b">
        <f>IF(AND(Table46[[#This Row],[For få timer3]],Table46[[#This Row],[For få oppdrag2]]),TRUE,FALSE)</f>
        <v>0</v>
      </c>
      <c r="W36" s="134">
        <f>IF(MID(Årsrapport!A36,5,2)="21",IF(Årsrapport!H36="",0,Årsrapport!H36),0)</f>
        <v>0</v>
      </c>
      <c r="X36" s="130" t="b">
        <f>IF(AND(Table46[[#This Row],[Antall oppdrag Takst?]]&lt;$X$1,Table46[[#This Row],[Antall oppdrag 
Takst i 2022]]),TRUE,FALSE)</f>
        <v>0</v>
      </c>
      <c r="Y36" s="134" t="b">
        <f>IF(MID(Årsrapport!A36,5,2)="21",TRUE,FALSE)</f>
        <v>0</v>
      </c>
      <c r="Z36" s="129" t="b">
        <f>IF(AND(Table46[[#This Row],[For få timer3]],Table46[[#This Row],[For få oppdrag2]]),TRUE,FALSE)</f>
        <v>0</v>
      </c>
      <c r="AA36" s="130" t="b">
        <f>IF(MID(Årsrapport!A36,5,2)="16",TRUE,FALSE)</f>
        <v>0</v>
      </c>
      <c r="AB36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6" s="130" t="b">
        <f>IF(AND(OR(C36,K36,R36,V36,Z36),Årsrapport!K36=""),TRUE,FALSE)</f>
        <v>0</v>
      </c>
      <c r="AD36" s="132" t="str">
        <f>Årsrapport!E36</f>
        <v/>
      </c>
      <c r="AE36" s="131" t="str">
        <f>Årsrapport!E36</f>
        <v/>
      </c>
      <c r="AF36" s="131" t="str">
        <f>Årsrapport!F36</f>
        <v/>
      </c>
      <c r="AG36" s="86"/>
      <c r="AH36" s="86">
        <f>IF(AND(NOT(Feilsjekk!$AA36),Årsrapport!$A36&lt;&gt;"",OR(Årsrapport!$I36&lt;&gt;"x",Årsrapport!$I36&lt;&gt;"X")),1,0)</f>
        <v>0</v>
      </c>
      <c r="AI36" s="86">
        <f>IF(AND(NOT(Feilsjekk!$G36),NOT(Feilsjekk!$AA36),Årsrapport!$A36&lt;&gt;"",OR(Årsrapport!$J36&lt;&gt;"x",Årsrapport!$J36&lt;&gt;"X")),1,0)</f>
        <v>0</v>
      </c>
      <c r="AJ36" s="86">
        <f>IF(AND(Årsrapport!$K36="",NOT(Feilsjekk!$AA36),Feilsjekk!$AB36),1,0)</f>
        <v>0</v>
      </c>
      <c r="AK36" s="86">
        <f>IF(AND(OR(Årsrapport!$K36="Annet, spesifiser til høyre -&gt;",Årsrapport!$K36="Manglet oppdrag, årsak -&gt;"),Årsrapport!$L36=""),1,0)</f>
        <v>0</v>
      </c>
      <c r="AL36" s="160">
        <f>IF(OR(LEN(Årsrapport!L36)&lt;$AM$4,Årsrapport!L36=0),0,1)</f>
        <v>0</v>
      </c>
    </row>
    <row r="37" spans="1:38" x14ac:dyDescent="0.25">
      <c r="A37" s="8">
        <f>Årsrapport!A37</f>
        <v>0</v>
      </c>
      <c r="B37" s="134">
        <f>IF(MID(Årsrapport!A37,5,2)="13",IF(Årsrapport!B37="",0,Årsrapport!B37),0)</f>
        <v>0</v>
      </c>
      <c r="C37" s="130" t="b">
        <f>IF(AND(Table46[[#This Row],[Antall timer termo?]]&lt;$C$1,Table46[[#This Row],[Termo?]]),TRUE,FALSE)</f>
        <v>0</v>
      </c>
      <c r="D37" s="134" t="b">
        <f>IF(MID(Årsrapport!A37,5,2)="13",TRUE,FALSE)</f>
        <v>0</v>
      </c>
      <c r="E37" s="134">
        <f>IF(MID(Årsrapport!A37,5,2)="12",IF(Årsrapport!C37="",0,Årsrapport!C37),0)</f>
        <v>0</v>
      </c>
      <c r="F37" s="130" t="b">
        <f>IF(AND(Table46[[#This Row],[Antall timer Bolig?]]&lt;$F$1,Table46[[#This Row],[Bolig?]]),TRUE,FALSE)</f>
        <v>0</v>
      </c>
      <c r="G37" s="134" t="b">
        <f>IF(MID(Årsrapport!A37,5,2)="12",TRUE,FALSE)</f>
        <v>0</v>
      </c>
      <c r="H37" s="134">
        <f>IF(MID(Årsrapport!A37,5,2)="12",IF(Årsrapport!D37="",0,Årsrapport!D37),0)</f>
        <v>0</v>
      </c>
      <c r="I37" s="130" t="b">
        <f>IF(AND(Table46[[#This Row],[Antall oppdrag Bolig?]]&lt;$I$1,Table46[[#This Row],[Bolig?]]),TRUE,FALSE)</f>
        <v>0</v>
      </c>
      <c r="J37" s="134">
        <f>IF(AND(NOT(Table46[[#This Row],[Antall oppdrag Bolig?]]),Årsrapport!D37&lt;&gt;""),1,0)</f>
        <v>0</v>
      </c>
      <c r="K37" s="129" t="b">
        <f>IF(AND(Table46[[#This Row],[For få timer2]],Table46[[#This Row],[For få oppdrag]]),TRUE,FALSE)</f>
        <v>0</v>
      </c>
      <c r="L37" s="133">
        <f>IF(OR(MID(Årsrapport!A37,5,2)="15",MID(Årsrapport!A37,5,2)="20"),IF(Årsrapport!E37="",0,Årsrapport!E37),0)</f>
        <v>0</v>
      </c>
      <c r="M37" s="130" t="b">
        <f>IF(AND(Table46[[#This Row],[Antall timer næring Næring?]]&lt;$M$1,Table46[[#This Row],[Næring?]]),TRUE,FALSE)</f>
        <v>0</v>
      </c>
      <c r="N37" s="133" t="b">
        <f>IF(OR(MID(Årsrapport!A37,5,2)="20",MID(Årsrapport!A37,5,2)="15"),TRUE,FALSE)</f>
        <v>0</v>
      </c>
      <c r="O37" s="134">
        <f>IF(OR(MID(Årsrapport!A37,5,2)="15",MID(Årsrapport!A37,5,2)="20"),IF(Årsrapport!F37="",0,Årsrapport!F37),0)</f>
        <v>0</v>
      </c>
      <c r="P37" s="130" t="b">
        <f>IF(AND(Table46[[#This Row],[Antall oppdrag næring]]&lt;$P$1,Table46[[#This Row],[Næring?]]),TRUE,FALSE)</f>
        <v>0</v>
      </c>
      <c r="Q37" s="129" t="b">
        <f>IF(OR(MID(Årsrapport!A37,5,2)="20",MID(Årsrapport!A37,5,2)="15"),TRUE,FALSE)</f>
        <v>0</v>
      </c>
      <c r="R37" s="129" t="b">
        <f>IF(AND(Table46[[#This Row],[For få timer3]],Table46[[#This Row],[For få oppdrag2]]),TRUE,FALSE)</f>
        <v>0</v>
      </c>
      <c r="S37" s="134">
        <f>IF(MID(Årsrapport!A37,5,2)="20",IF(Årsrapport!G37="",0,Årsrapport!G37),0)</f>
        <v>0</v>
      </c>
      <c r="T37" s="130" t="b">
        <f>IF(AND(Table46[[#This Row],[Antall oppdrag landbruk?]]&lt;$T$1,Table46[[#This Row],[Landbruk?2]]),TRUE,FALSE)</f>
        <v>0</v>
      </c>
      <c r="U37" s="134" t="b">
        <f>IF(MID(Årsrapport!A37,5,2)="20",TRUE,FALSE)</f>
        <v>0</v>
      </c>
      <c r="V37" s="129" t="b">
        <f>IF(AND(Table46[[#This Row],[For få timer3]],Table46[[#This Row],[For få oppdrag2]]),TRUE,FALSE)</f>
        <v>0</v>
      </c>
      <c r="W37" s="134">
        <f>IF(MID(Årsrapport!A37,5,2)="21",IF(Årsrapport!H37="",0,Årsrapport!H37),0)</f>
        <v>0</v>
      </c>
      <c r="X37" s="130" t="b">
        <f>IF(AND(Table46[[#This Row],[Antall oppdrag Takst?]]&lt;$X$1,Table46[[#This Row],[Antall oppdrag 
Takst i 2022]]),TRUE,FALSE)</f>
        <v>0</v>
      </c>
      <c r="Y37" s="134" t="b">
        <f>IF(MID(Årsrapport!A37,5,2)="21",TRUE,FALSE)</f>
        <v>0</v>
      </c>
      <c r="Z37" s="129" t="b">
        <f>IF(AND(Table46[[#This Row],[For få timer3]],Table46[[#This Row],[For få oppdrag2]]),TRUE,FALSE)</f>
        <v>0</v>
      </c>
      <c r="AA37" s="130" t="b">
        <f>IF(MID(Årsrapport!A37,5,2)="16",TRUE,FALSE)</f>
        <v>0</v>
      </c>
      <c r="AB37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7" s="130" t="b">
        <f>IF(AND(OR(C37,K37,R37,V37,Z37),Årsrapport!K37=""),TRUE,FALSE)</f>
        <v>0</v>
      </c>
      <c r="AD37" s="132" t="str">
        <f>Årsrapport!E37</f>
        <v/>
      </c>
      <c r="AE37" s="131" t="str">
        <f>Årsrapport!E37</f>
        <v/>
      </c>
      <c r="AF37" s="131" t="str">
        <f>Årsrapport!F37</f>
        <v/>
      </c>
      <c r="AG37" s="86"/>
      <c r="AH37" s="86">
        <f>IF(AND(NOT(Feilsjekk!$AA37),Årsrapport!$A37&lt;&gt;"",OR(Årsrapport!$I37&lt;&gt;"x",Årsrapport!$I37&lt;&gt;"X")),1,0)</f>
        <v>0</v>
      </c>
      <c r="AI37" s="86">
        <f>IF(AND(NOT(Feilsjekk!$G37),NOT(Feilsjekk!$AA37),Årsrapport!$A37&lt;&gt;"",OR(Årsrapport!$J37&lt;&gt;"x",Årsrapport!$J37&lt;&gt;"X")),1,0)</f>
        <v>0</v>
      </c>
      <c r="AJ37" s="86">
        <f>IF(AND(Årsrapport!$K37="",NOT(Feilsjekk!$AA37),Feilsjekk!$AB37),1,0)</f>
        <v>0</v>
      </c>
      <c r="AK37" s="86">
        <f>IF(AND(OR(Årsrapport!$K37="Annet, spesifiser til høyre -&gt;",Årsrapport!$K37="Manglet oppdrag, årsak -&gt;"),Årsrapport!$L37=""),1,0)</f>
        <v>0</v>
      </c>
      <c r="AL37" s="160">
        <f>IF(OR(LEN(Årsrapport!L37)&lt;$AM$4,Årsrapport!L37=0),0,1)</f>
        <v>0</v>
      </c>
    </row>
    <row r="38" spans="1:38" x14ac:dyDescent="0.25">
      <c r="A38" s="8">
        <f>Årsrapport!A38</f>
        <v>0</v>
      </c>
      <c r="B38" s="134">
        <f>IF(MID(Årsrapport!A38,5,2)="13",IF(Årsrapport!B38="",0,Årsrapport!B38),0)</f>
        <v>0</v>
      </c>
      <c r="C38" s="130" t="b">
        <f>IF(AND(Table46[[#This Row],[Antall timer termo?]]&lt;$C$1,Table46[[#This Row],[Termo?]]),TRUE,FALSE)</f>
        <v>0</v>
      </c>
      <c r="D38" s="134" t="b">
        <f>IF(MID(Årsrapport!A38,5,2)="13",TRUE,FALSE)</f>
        <v>0</v>
      </c>
      <c r="E38" s="134">
        <f>IF(MID(Årsrapport!A38,5,2)="12",IF(Årsrapport!C38="",0,Årsrapport!C38),0)</f>
        <v>0</v>
      </c>
      <c r="F38" s="130" t="b">
        <f>IF(AND(Table46[[#This Row],[Antall timer Bolig?]]&lt;$F$1,Table46[[#This Row],[Bolig?]]),TRUE,FALSE)</f>
        <v>0</v>
      </c>
      <c r="G38" s="134" t="b">
        <f>IF(MID(Årsrapport!A38,5,2)="12",TRUE,FALSE)</f>
        <v>0</v>
      </c>
      <c r="H38" s="134">
        <f>IF(MID(Årsrapport!A38,5,2)="12",IF(Årsrapport!D38="",0,Årsrapport!D38),0)</f>
        <v>0</v>
      </c>
      <c r="I38" s="130" t="b">
        <f>IF(AND(Table46[[#This Row],[Antall oppdrag Bolig?]]&lt;$I$1,Table46[[#This Row],[Bolig?]]),TRUE,FALSE)</f>
        <v>0</v>
      </c>
      <c r="J38" s="134">
        <f>IF(AND(NOT(Table46[[#This Row],[Antall oppdrag Bolig?]]),Årsrapport!D38&lt;&gt;""),1,0)</f>
        <v>0</v>
      </c>
      <c r="K38" s="129" t="b">
        <f>IF(AND(Table46[[#This Row],[For få timer2]],Table46[[#This Row],[For få oppdrag]]),TRUE,FALSE)</f>
        <v>0</v>
      </c>
      <c r="L38" s="133">
        <f>IF(OR(MID(Årsrapport!A38,5,2)="15",MID(Årsrapport!A38,5,2)="20"),IF(Årsrapport!E38="",0,Årsrapport!E38),0)</f>
        <v>0</v>
      </c>
      <c r="M38" s="130" t="b">
        <f>IF(AND(Table46[[#This Row],[Antall timer næring Næring?]]&lt;$M$1,Table46[[#This Row],[Næring?]]),TRUE,FALSE)</f>
        <v>0</v>
      </c>
      <c r="N38" s="133" t="b">
        <f>IF(OR(MID(Årsrapport!A38,5,2)="20",MID(Årsrapport!A38,5,2)="15"),TRUE,FALSE)</f>
        <v>0</v>
      </c>
      <c r="O38" s="134">
        <f>IF(OR(MID(Årsrapport!A38,5,2)="15",MID(Årsrapport!A38,5,2)="20"),IF(Årsrapport!F38="",0,Årsrapport!F38),0)</f>
        <v>0</v>
      </c>
      <c r="P38" s="130" t="b">
        <f>IF(AND(Table46[[#This Row],[Antall oppdrag næring]]&lt;$P$1,Table46[[#This Row],[Næring?]]),TRUE,FALSE)</f>
        <v>0</v>
      </c>
      <c r="Q38" s="129" t="b">
        <f>IF(OR(MID(Årsrapport!A38,5,2)="20",MID(Årsrapport!A38,5,2)="15"),TRUE,FALSE)</f>
        <v>0</v>
      </c>
      <c r="R38" s="129" t="b">
        <f>IF(AND(Table46[[#This Row],[For få timer3]],Table46[[#This Row],[For få oppdrag2]]),TRUE,FALSE)</f>
        <v>0</v>
      </c>
      <c r="S38" s="134">
        <f>IF(MID(Årsrapport!A38,5,2)="20",IF(Årsrapport!G38="",0,Årsrapport!G38),0)</f>
        <v>0</v>
      </c>
      <c r="T38" s="130" t="b">
        <f>IF(AND(Table46[[#This Row],[Antall oppdrag landbruk?]]&lt;$T$1,Table46[[#This Row],[Landbruk?2]]),TRUE,FALSE)</f>
        <v>0</v>
      </c>
      <c r="U38" s="134" t="b">
        <f>IF(MID(Årsrapport!A38,5,2)="20",TRUE,FALSE)</f>
        <v>0</v>
      </c>
      <c r="V38" s="129" t="b">
        <f>IF(AND(Table46[[#This Row],[For få timer3]],Table46[[#This Row],[For få oppdrag2]]),TRUE,FALSE)</f>
        <v>0</v>
      </c>
      <c r="W38" s="134">
        <f>IF(MID(Årsrapport!A38,5,2)="21",IF(Årsrapport!H38="",0,Årsrapport!H38),0)</f>
        <v>0</v>
      </c>
      <c r="X38" s="130" t="b">
        <f>IF(AND(Table46[[#This Row],[Antall oppdrag Takst?]]&lt;$X$1,Table46[[#This Row],[Antall oppdrag 
Takst i 2022]]),TRUE,FALSE)</f>
        <v>0</v>
      </c>
      <c r="Y38" s="134" t="b">
        <f>IF(MID(Årsrapport!A38,5,2)="21",TRUE,FALSE)</f>
        <v>0</v>
      </c>
      <c r="Z38" s="129" t="b">
        <f>IF(AND(Table46[[#This Row],[For få timer3]],Table46[[#This Row],[For få oppdrag2]]),TRUE,FALSE)</f>
        <v>0</v>
      </c>
      <c r="AA38" s="130" t="b">
        <f>IF(MID(Årsrapport!A38,5,2)="16",TRUE,FALSE)</f>
        <v>0</v>
      </c>
      <c r="AB38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8" s="130" t="b">
        <f>IF(AND(OR(C38,K38,R38,V38,Z38),Årsrapport!K38=""),TRUE,FALSE)</f>
        <v>0</v>
      </c>
      <c r="AD38" s="132" t="str">
        <f>Årsrapport!E38</f>
        <v/>
      </c>
      <c r="AE38" s="131" t="str">
        <f>Årsrapport!E38</f>
        <v/>
      </c>
      <c r="AF38" s="131" t="str">
        <f>Årsrapport!F38</f>
        <v/>
      </c>
      <c r="AG38" s="86"/>
      <c r="AH38" s="86">
        <f>IF(AND(NOT(Feilsjekk!$AA38),Årsrapport!$A38&lt;&gt;"",OR(Årsrapport!$I38&lt;&gt;"x",Årsrapport!$I38&lt;&gt;"X")),1,0)</f>
        <v>0</v>
      </c>
      <c r="AI38" s="86">
        <f>IF(AND(NOT(Feilsjekk!$G38),NOT(Feilsjekk!$AA38),Årsrapport!$A38&lt;&gt;"",OR(Årsrapport!$J38&lt;&gt;"x",Årsrapport!$J38&lt;&gt;"X")),1,0)</f>
        <v>0</v>
      </c>
      <c r="AJ38" s="86">
        <f>IF(AND(Årsrapport!$K38="",NOT(Feilsjekk!$AA38),Feilsjekk!$AB38),1,0)</f>
        <v>0</v>
      </c>
      <c r="AK38" s="86">
        <f>IF(AND(OR(Årsrapport!$K38="Annet, spesifiser til høyre -&gt;",Årsrapport!$K38="Manglet oppdrag, årsak -&gt;"),Årsrapport!$L38=""),1,0)</f>
        <v>0</v>
      </c>
      <c r="AL38" s="160">
        <f>IF(OR(LEN(Årsrapport!L38)&lt;$AM$4,Årsrapport!L38=0),0,1)</f>
        <v>0</v>
      </c>
    </row>
    <row r="39" spans="1:38" x14ac:dyDescent="0.25">
      <c r="A39" s="8">
        <f>Årsrapport!A39</f>
        <v>0</v>
      </c>
      <c r="B39" s="134">
        <f>IF(MID(Årsrapport!A39,5,2)="13",IF(Årsrapport!B39="",0,Årsrapport!B39),0)</f>
        <v>0</v>
      </c>
      <c r="C39" s="130" t="b">
        <f>IF(AND(Table46[[#This Row],[Antall timer termo?]]&lt;$C$1,Table46[[#This Row],[Termo?]]),TRUE,FALSE)</f>
        <v>0</v>
      </c>
      <c r="D39" s="134" t="b">
        <f>IF(MID(Årsrapport!A39,5,2)="13",TRUE,FALSE)</f>
        <v>0</v>
      </c>
      <c r="E39" s="134">
        <f>IF(MID(Årsrapport!A39,5,2)="12",IF(Årsrapport!C39="",0,Årsrapport!C39),0)</f>
        <v>0</v>
      </c>
      <c r="F39" s="130" t="b">
        <f>IF(AND(Table46[[#This Row],[Antall timer Bolig?]]&lt;$F$1,Table46[[#This Row],[Bolig?]]),TRUE,FALSE)</f>
        <v>0</v>
      </c>
      <c r="G39" s="134" t="b">
        <f>IF(MID(Årsrapport!A39,5,2)="12",TRUE,FALSE)</f>
        <v>0</v>
      </c>
      <c r="H39" s="134">
        <f>IF(MID(Årsrapport!A39,5,2)="12",IF(Årsrapport!D39="",0,Årsrapport!D39),0)</f>
        <v>0</v>
      </c>
      <c r="I39" s="130" t="b">
        <f>IF(AND(Table46[[#This Row],[Antall oppdrag Bolig?]]&lt;$I$1,Table46[[#This Row],[Bolig?]]),TRUE,FALSE)</f>
        <v>0</v>
      </c>
      <c r="J39" s="134">
        <f>IF(AND(NOT(Table46[[#This Row],[Antall oppdrag Bolig?]]),Årsrapport!D39&lt;&gt;""),1,0)</f>
        <v>0</v>
      </c>
      <c r="K39" s="129" t="b">
        <f>IF(AND(Table46[[#This Row],[For få timer2]],Table46[[#This Row],[For få oppdrag]]),TRUE,FALSE)</f>
        <v>0</v>
      </c>
      <c r="L39" s="133">
        <f>IF(OR(MID(Årsrapport!A39,5,2)="15",MID(Årsrapport!A39,5,2)="20"),IF(Årsrapport!E39="",0,Årsrapport!E39),0)</f>
        <v>0</v>
      </c>
      <c r="M39" s="130" t="b">
        <f>IF(AND(Table46[[#This Row],[Antall timer næring Næring?]]&lt;$M$1,Table46[[#This Row],[Næring?]]),TRUE,FALSE)</f>
        <v>0</v>
      </c>
      <c r="N39" s="133" t="b">
        <f>IF(OR(MID(Årsrapport!A39,5,2)="20",MID(Årsrapport!A39,5,2)="15"),TRUE,FALSE)</f>
        <v>0</v>
      </c>
      <c r="O39" s="134">
        <f>IF(OR(MID(Årsrapport!A39,5,2)="15",MID(Årsrapport!A39,5,2)="20"),IF(Årsrapport!F39="",0,Årsrapport!F39),0)</f>
        <v>0</v>
      </c>
      <c r="P39" s="130" t="b">
        <f>IF(AND(Table46[[#This Row],[Antall oppdrag næring]]&lt;$P$1,Table46[[#This Row],[Næring?]]),TRUE,FALSE)</f>
        <v>0</v>
      </c>
      <c r="Q39" s="129" t="b">
        <f>IF(OR(MID(Årsrapport!A39,5,2)="20",MID(Årsrapport!A39,5,2)="15"),TRUE,FALSE)</f>
        <v>0</v>
      </c>
      <c r="R39" s="129" t="b">
        <f>IF(AND(Table46[[#This Row],[For få timer3]],Table46[[#This Row],[For få oppdrag2]]),TRUE,FALSE)</f>
        <v>0</v>
      </c>
      <c r="S39" s="134">
        <f>IF(MID(Årsrapport!A39,5,2)="20",IF(Årsrapport!G39="",0,Årsrapport!G39),0)</f>
        <v>0</v>
      </c>
      <c r="T39" s="130" t="b">
        <f>IF(AND(Table46[[#This Row],[Antall oppdrag landbruk?]]&lt;$T$1,Table46[[#This Row],[Landbruk?2]]),TRUE,FALSE)</f>
        <v>0</v>
      </c>
      <c r="U39" s="134" t="b">
        <f>IF(MID(Årsrapport!A39,5,2)="20",TRUE,FALSE)</f>
        <v>0</v>
      </c>
      <c r="V39" s="129" t="b">
        <f>IF(AND(Table46[[#This Row],[For få timer3]],Table46[[#This Row],[For få oppdrag2]]),TRUE,FALSE)</f>
        <v>0</v>
      </c>
      <c r="W39" s="134">
        <f>IF(MID(Årsrapport!A39,5,2)="21",IF(Årsrapport!H39="",0,Årsrapport!H39),0)</f>
        <v>0</v>
      </c>
      <c r="X39" s="130" t="b">
        <f>IF(AND(Table46[[#This Row],[Antall oppdrag Takst?]]&lt;$X$1,Table46[[#This Row],[Antall oppdrag 
Takst i 2022]]),TRUE,FALSE)</f>
        <v>0</v>
      </c>
      <c r="Y39" s="134" t="b">
        <f>IF(MID(Årsrapport!A39,5,2)="21",TRUE,FALSE)</f>
        <v>0</v>
      </c>
      <c r="Z39" s="129" t="b">
        <f>IF(AND(Table46[[#This Row],[For få timer3]],Table46[[#This Row],[For få oppdrag2]]),TRUE,FALSE)</f>
        <v>0</v>
      </c>
      <c r="AA39" s="130" t="b">
        <f>IF(MID(Årsrapport!A39,5,2)="16",TRUE,FALSE)</f>
        <v>0</v>
      </c>
      <c r="AB39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39" s="130" t="b">
        <f>IF(AND(OR(C39,K39,R39,V39,Z39),Årsrapport!K39=""),TRUE,FALSE)</f>
        <v>0</v>
      </c>
      <c r="AD39" s="132" t="str">
        <f>Årsrapport!E39</f>
        <v/>
      </c>
      <c r="AE39" s="131" t="str">
        <f>Årsrapport!E39</f>
        <v/>
      </c>
      <c r="AF39" s="131" t="str">
        <f>Årsrapport!F39</f>
        <v/>
      </c>
      <c r="AG39" s="86"/>
      <c r="AH39" s="86">
        <f>IF(AND(NOT(Feilsjekk!$AA39),Årsrapport!$A39&lt;&gt;"",OR(Årsrapport!$I39&lt;&gt;"x",Årsrapport!$I39&lt;&gt;"X")),1,0)</f>
        <v>0</v>
      </c>
      <c r="AI39" s="86">
        <f>IF(AND(NOT(Feilsjekk!$G39),NOT(Feilsjekk!$AA39),Årsrapport!$A39&lt;&gt;"",OR(Årsrapport!$J39&lt;&gt;"x",Årsrapport!$J39&lt;&gt;"X")),1,0)</f>
        <v>0</v>
      </c>
      <c r="AJ39" s="86">
        <f>IF(AND(Årsrapport!$K39="",NOT(Feilsjekk!$AA39),Feilsjekk!$AB39),1,0)</f>
        <v>0</v>
      </c>
      <c r="AK39" s="86">
        <f>IF(AND(OR(Årsrapport!$K39="Annet, spesifiser til høyre -&gt;",Årsrapport!$K39="Manglet oppdrag, årsak -&gt;"),Årsrapport!$L39=""),1,0)</f>
        <v>0</v>
      </c>
      <c r="AL39" s="160">
        <f>IF(OR(LEN(Årsrapport!L39)&lt;$AM$4,Årsrapport!L39=0),0,1)</f>
        <v>0</v>
      </c>
    </row>
    <row r="40" spans="1:38" x14ac:dyDescent="0.25">
      <c r="A40" s="8">
        <f>Årsrapport!A40</f>
        <v>0</v>
      </c>
      <c r="B40" s="134">
        <f>IF(MID(Årsrapport!A40,5,2)="13",IF(Årsrapport!B40="",0,Årsrapport!B40),0)</f>
        <v>0</v>
      </c>
      <c r="C40" s="130" t="b">
        <f>IF(AND(Table46[[#This Row],[Antall timer termo?]]&lt;$C$1,Table46[[#This Row],[Termo?]]),TRUE,FALSE)</f>
        <v>0</v>
      </c>
      <c r="D40" s="134" t="b">
        <f>IF(MID(Årsrapport!A40,5,2)="13",TRUE,FALSE)</f>
        <v>0</v>
      </c>
      <c r="E40" s="134">
        <f>IF(MID(Årsrapport!A40,5,2)="12",IF(Årsrapport!C40="",0,Årsrapport!C40),0)</f>
        <v>0</v>
      </c>
      <c r="F40" s="130" t="b">
        <f>IF(AND(Table46[[#This Row],[Antall timer Bolig?]]&lt;$F$1,Table46[[#This Row],[Bolig?]]),TRUE,FALSE)</f>
        <v>0</v>
      </c>
      <c r="G40" s="134" t="b">
        <f>IF(MID(Årsrapport!A40,5,2)="12",TRUE,FALSE)</f>
        <v>0</v>
      </c>
      <c r="H40" s="134">
        <f>IF(MID(Årsrapport!A40,5,2)="12",IF(Årsrapport!D40="",0,Årsrapport!D40),0)</f>
        <v>0</v>
      </c>
      <c r="I40" s="130" t="b">
        <f>IF(AND(Table46[[#This Row],[Antall oppdrag Bolig?]]&lt;$I$1,Table46[[#This Row],[Bolig?]]),TRUE,FALSE)</f>
        <v>0</v>
      </c>
      <c r="J40" s="134">
        <f>IF(AND(NOT(Table46[[#This Row],[Antall oppdrag Bolig?]]),Årsrapport!D40&lt;&gt;""),1,0)</f>
        <v>0</v>
      </c>
      <c r="K40" s="129" t="b">
        <f>IF(AND(Table46[[#This Row],[For få timer2]],Table46[[#This Row],[For få oppdrag]]),TRUE,FALSE)</f>
        <v>0</v>
      </c>
      <c r="L40" s="133">
        <f>IF(OR(MID(Årsrapport!A40,5,2)="15",MID(Årsrapport!A40,5,2)="20"),IF(Årsrapport!E40="",0,Årsrapport!E40),0)</f>
        <v>0</v>
      </c>
      <c r="M40" s="130" t="b">
        <f>IF(AND(Table46[[#This Row],[Antall timer næring Næring?]]&lt;$M$1,Table46[[#This Row],[Næring?]]),TRUE,FALSE)</f>
        <v>0</v>
      </c>
      <c r="N40" s="133" t="b">
        <f>IF(OR(MID(Årsrapport!A40,5,2)="20",MID(Årsrapport!A40,5,2)="15"),TRUE,FALSE)</f>
        <v>0</v>
      </c>
      <c r="O40" s="134">
        <f>IF(OR(MID(Årsrapport!A40,5,2)="15",MID(Årsrapport!A40,5,2)="20"),IF(Årsrapport!F40="",0,Årsrapport!F40),0)</f>
        <v>0</v>
      </c>
      <c r="P40" s="130" t="b">
        <f>IF(AND(Table46[[#This Row],[Antall oppdrag næring]]&lt;$P$1,Table46[[#This Row],[Næring?]]),TRUE,FALSE)</f>
        <v>0</v>
      </c>
      <c r="Q40" s="129" t="b">
        <f>IF(OR(MID(Årsrapport!A40,5,2)="20",MID(Årsrapport!A40,5,2)="15"),TRUE,FALSE)</f>
        <v>0</v>
      </c>
      <c r="R40" s="129" t="b">
        <f>IF(AND(Table46[[#This Row],[For få timer3]],Table46[[#This Row],[For få oppdrag2]]),TRUE,FALSE)</f>
        <v>0</v>
      </c>
      <c r="S40" s="134">
        <f>IF(MID(Årsrapport!A40,5,2)="20",IF(Årsrapport!G40="",0,Årsrapport!G40),0)</f>
        <v>0</v>
      </c>
      <c r="T40" s="130" t="b">
        <f>IF(AND(Table46[[#This Row],[Antall oppdrag landbruk?]]&lt;$T$1,Table46[[#This Row],[Landbruk?2]]),TRUE,FALSE)</f>
        <v>0</v>
      </c>
      <c r="U40" s="134" t="b">
        <f>IF(MID(Årsrapport!A40,5,2)="20",TRUE,FALSE)</f>
        <v>0</v>
      </c>
      <c r="V40" s="129" t="b">
        <f>IF(AND(Table46[[#This Row],[For få timer3]],Table46[[#This Row],[For få oppdrag2]]),TRUE,FALSE)</f>
        <v>0</v>
      </c>
      <c r="W40" s="134">
        <f>IF(MID(Årsrapport!A40,5,2)="21",IF(Årsrapport!H40="",0,Årsrapport!H40),0)</f>
        <v>0</v>
      </c>
      <c r="X40" s="130" t="b">
        <f>IF(AND(Table46[[#This Row],[Antall oppdrag Takst?]]&lt;$X$1,Table46[[#This Row],[Antall oppdrag 
Takst i 2022]]),TRUE,FALSE)</f>
        <v>0</v>
      </c>
      <c r="Y40" s="134" t="b">
        <f>IF(MID(Årsrapport!A40,5,2)="21",TRUE,FALSE)</f>
        <v>0</v>
      </c>
      <c r="Z40" s="129" t="b">
        <f>IF(AND(Table46[[#This Row],[For få timer3]],Table46[[#This Row],[For få oppdrag2]]),TRUE,FALSE)</f>
        <v>0</v>
      </c>
      <c r="AA40" s="130" t="b">
        <f>IF(MID(Årsrapport!A40,5,2)="16",TRUE,FALSE)</f>
        <v>0</v>
      </c>
      <c r="AB40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0" s="130" t="b">
        <f>IF(AND(OR(C40,K40,R40,V40,Z40),Årsrapport!K40=""),TRUE,FALSE)</f>
        <v>0</v>
      </c>
      <c r="AD40" s="132" t="str">
        <f>Årsrapport!E40</f>
        <v/>
      </c>
      <c r="AE40" s="131" t="str">
        <f>Årsrapport!E40</f>
        <v/>
      </c>
      <c r="AF40" s="131" t="str">
        <f>Årsrapport!F40</f>
        <v/>
      </c>
      <c r="AG40" s="86"/>
      <c r="AH40" s="86">
        <f>IF(AND(NOT(Feilsjekk!$AA40),Årsrapport!$A40&lt;&gt;"",OR(Årsrapport!$I40&lt;&gt;"x",Årsrapport!$I40&lt;&gt;"X")),1,0)</f>
        <v>0</v>
      </c>
      <c r="AI40" s="86">
        <f>IF(AND(NOT(Feilsjekk!$G40),NOT(Feilsjekk!$AA40),Årsrapport!$A40&lt;&gt;"",OR(Årsrapport!$J40&lt;&gt;"x",Årsrapport!$J40&lt;&gt;"X")),1,0)</f>
        <v>0</v>
      </c>
      <c r="AJ40" s="86">
        <f>IF(AND(Årsrapport!$K40="",NOT(Feilsjekk!$AA40),Feilsjekk!$AB40),1,0)</f>
        <v>0</v>
      </c>
      <c r="AK40" s="86">
        <f>IF(AND(OR(Årsrapport!$K40="Annet, spesifiser til høyre -&gt;",Årsrapport!$K40="Manglet oppdrag, årsak -&gt;"),Årsrapport!$L40=""),1,0)</f>
        <v>0</v>
      </c>
      <c r="AL40" s="160">
        <f>IF(OR(LEN(Årsrapport!L40)&lt;$AM$4,Årsrapport!L40=0),0,1)</f>
        <v>0</v>
      </c>
    </row>
    <row r="41" spans="1:38" x14ac:dyDescent="0.25">
      <c r="A41" s="8">
        <f>Årsrapport!A41</f>
        <v>0</v>
      </c>
      <c r="B41" s="134">
        <f>IF(MID(Årsrapport!A41,5,2)="13",IF(Årsrapport!B41="",0,Årsrapport!B41),0)</f>
        <v>0</v>
      </c>
      <c r="C41" s="130" t="b">
        <f>IF(AND(Table46[[#This Row],[Antall timer termo?]]&lt;$C$1,Table46[[#This Row],[Termo?]]),TRUE,FALSE)</f>
        <v>0</v>
      </c>
      <c r="D41" s="134" t="b">
        <f>IF(MID(Årsrapport!A41,5,2)="13",TRUE,FALSE)</f>
        <v>0</v>
      </c>
      <c r="E41" s="134">
        <f>IF(MID(Årsrapport!A41,5,2)="12",IF(Årsrapport!C41="",0,Årsrapport!C41),0)</f>
        <v>0</v>
      </c>
      <c r="F41" s="130" t="b">
        <f>IF(AND(Table46[[#This Row],[Antall timer Bolig?]]&lt;$F$1,Table46[[#This Row],[Bolig?]]),TRUE,FALSE)</f>
        <v>0</v>
      </c>
      <c r="G41" s="134" t="b">
        <f>IF(MID(Årsrapport!A41,5,2)="12",TRUE,FALSE)</f>
        <v>0</v>
      </c>
      <c r="H41" s="134">
        <f>IF(MID(Årsrapport!A41,5,2)="12",IF(Årsrapport!D41="",0,Årsrapport!D41),0)</f>
        <v>0</v>
      </c>
      <c r="I41" s="130" t="b">
        <f>IF(AND(Table46[[#This Row],[Antall oppdrag Bolig?]]&lt;$I$1,Table46[[#This Row],[Bolig?]]),TRUE,FALSE)</f>
        <v>0</v>
      </c>
      <c r="J41" s="134">
        <f>IF(AND(NOT(Table46[[#This Row],[Antall oppdrag Bolig?]]),Årsrapport!D41&lt;&gt;""),1,0)</f>
        <v>0</v>
      </c>
      <c r="K41" s="129" t="b">
        <f>IF(AND(Table46[[#This Row],[For få timer2]],Table46[[#This Row],[For få oppdrag]]),TRUE,FALSE)</f>
        <v>0</v>
      </c>
      <c r="L41" s="133">
        <f>IF(OR(MID(Årsrapport!A41,5,2)="15",MID(Årsrapport!A41,5,2)="20"),IF(Årsrapport!E41="",0,Årsrapport!E41),0)</f>
        <v>0</v>
      </c>
      <c r="M41" s="130" t="b">
        <f>IF(AND(Table46[[#This Row],[Antall timer næring Næring?]]&lt;$M$1,Table46[[#This Row],[Næring?]]),TRUE,FALSE)</f>
        <v>0</v>
      </c>
      <c r="N41" s="133" t="b">
        <f>IF(OR(MID(Årsrapport!A41,5,2)="20",MID(Årsrapport!A41,5,2)="15"),TRUE,FALSE)</f>
        <v>0</v>
      </c>
      <c r="O41" s="134">
        <f>IF(OR(MID(Årsrapport!A41,5,2)="15",MID(Årsrapport!A41,5,2)="20"),IF(Årsrapport!F41="",0,Årsrapport!F41),0)</f>
        <v>0</v>
      </c>
      <c r="P41" s="130" t="b">
        <f>IF(AND(Table46[[#This Row],[Antall oppdrag næring]]&lt;$P$1,Table46[[#This Row],[Næring?]]),TRUE,FALSE)</f>
        <v>0</v>
      </c>
      <c r="Q41" s="129" t="b">
        <f>IF(OR(MID(Årsrapport!A41,5,2)="20",MID(Årsrapport!A41,5,2)="15"),TRUE,FALSE)</f>
        <v>0</v>
      </c>
      <c r="R41" s="129" t="b">
        <f>IF(AND(Table46[[#This Row],[For få timer3]],Table46[[#This Row],[For få oppdrag2]]),TRUE,FALSE)</f>
        <v>0</v>
      </c>
      <c r="S41" s="134">
        <f>IF(MID(Årsrapport!A41,5,2)="20",IF(Årsrapport!G41="",0,Årsrapport!G41),0)</f>
        <v>0</v>
      </c>
      <c r="T41" s="130" t="b">
        <f>IF(AND(Table46[[#This Row],[Antall oppdrag landbruk?]]&lt;$T$1,Table46[[#This Row],[Landbruk?2]]),TRUE,FALSE)</f>
        <v>0</v>
      </c>
      <c r="U41" s="134" t="b">
        <f>IF(MID(Årsrapport!A41,5,2)="20",TRUE,FALSE)</f>
        <v>0</v>
      </c>
      <c r="V41" s="129" t="b">
        <f>IF(AND(Table46[[#This Row],[For få timer3]],Table46[[#This Row],[For få oppdrag2]]),TRUE,FALSE)</f>
        <v>0</v>
      </c>
      <c r="W41" s="134">
        <f>IF(MID(Årsrapport!A41,5,2)="21",IF(Årsrapport!H41="",0,Årsrapport!H41),0)</f>
        <v>0</v>
      </c>
      <c r="X41" s="130" t="b">
        <f>IF(AND(Table46[[#This Row],[Antall oppdrag Takst?]]&lt;$X$1,Table46[[#This Row],[Antall oppdrag 
Takst i 2022]]),TRUE,FALSE)</f>
        <v>0</v>
      </c>
      <c r="Y41" s="134" t="b">
        <f>IF(MID(Årsrapport!A41,5,2)="21",TRUE,FALSE)</f>
        <v>0</v>
      </c>
      <c r="Z41" s="129" t="b">
        <f>IF(AND(Table46[[#This Row],[For få timer3]],Table46[[#This Row],[For få oppdrag2]]),TRUE,FALSE)</f>
        <v>0</v>
      </c>
      <c r="AA41" s="130" t="b">
        <f>IF(MID(Årsrapport!A41,5,2)="16",TRUE,FALSE)</f>
        <v>0</v>
      </c>
      <c r="AB41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1" s="130" t="b">
        <f>IF(AND(OR(C41,K41,R41,V41,Z41),Årsrapport!K41=""),TRUE,FALSE)</f>
        <v>0</v>
      </c>
      <c r="AD41" s="132" t="str">
        <f>Årsrapport!E41</f>
        <v/>
      </c>
      <c r="AE41" s="131" t="str">
        <f>Årsrapport!E41</f>
        <v/>
      </c>
      <c r="AF41" s="131" t="str">
        <f>Årsrapport!F41</f>
        <v/>
      </c>
      <c r="AG41" s="86"/>
      <c r="AH41" s="86">
        <f>IF(AND(NOT(Feilsjekk!$AA41),Årsrapport!$A41&lt;&gt;"",OR(Årsrapport!$I41&lt;&gt;"x",Årsrapport!$I41&lt;&gt;"X")),1,0)</f>
        <v>0</v>
      </c>
      <c r="AI41" s="86">
        <f>IF(AND(NOT(Feilsjekk!$G41),NOT(Feilsjekk!$AA41),Årsrapport!$A41&lt;&gt;"",OR(Årsrapport!$J41&lt;&gt;"x",Årsrapport!$J41&lt;&gt;"X")),1,0)</f>
        <v>0</v>
      </c>
      <c r="AJ41" s="86">
        <f>IF(AND(Årsrapport!$K41="",NOT(Feilsjekk!$AA41),Feilsjekk!$AB41),1,0)</f>
        <v>0</v>
      </c>
      <c r="AK41" s="86">
        <f>IF(AND(OR(Årsrapport!$K41="Annet, spesifiser til høyre -&gt;",Årsrapport!$K41="Manglet oppdrag, årsak -&gt;"),Årsrapport!$L41=""),1,0)</f>
        <v>0</v>
      </c>
      <c r="AL41" s="160">
        <f>IF(OR(LEN(Årsrapport!L41)&lt;$AM$4,Årsrapport!L41=0),0,1)</f>
        <v>0</v>
      </c>
    </row>
    <row r="42" spans="1:38" x14ac:dyDescent="0.25">
      <c r="A42" s="8">
        <f>Årsrapport!A42</f>
        <v>0</v>
      </c>
      <c r="B42" s="134">
        <f>IF(MID(Årsrapport!A42,5,2)="13",IF(Årsrapport!B42="",0,Årsrapport!B42),0)</f>
        <v>0</v>
      </c>
      <c r="C42" s="130" t="b">
        <f>IF(AND(Table46[[#This Row],[Antall timer termo?]]&lt;$C$1,Table46[[#This Row],[Termo?]]),TRUE,FALSE)</f>
        <v>0</v>
      </c>
      <c r="D42" s="134" t="b">
        <f>IF(MID(Årsrapport!A42,5,2)="13",TRUE,FALSE)</f>
        <v>0</v>
      </c>
      <c r="E42" s="134">
        <f>IF(MID(Årsrapport!A42,5,2)="12",IF(Årsrapport!C42="",0,Årsrapport!C42),0)</f>
        <v>0</v>
      </c>
      <c r="F42" s="130" t="b">
        <f>IF(AND(Table46[[#This Row],[Antall timer Bolig?]]&lt;$F$1,Table46[[#This Row],[Bolig?]]),TRUE,FALSE)</f>
        <v>0</v>
      </c>
      <c r="G42" s="134" t="b">
        <f>IF(MID(Årsrapport!A42,5,2)="12",TRUE,FALSE)</f>
        <v>0</v>
      </c>
      <c r="H42" s="134">
        <f>IF(MID(Årsrapport!A42,5,2)="12",IF(Årsrapport!D42="",0,Årsrapport!D42),0)</f>
        <v>0</v>
      </c>
      <c r="I42" s="130" t="b">
        <f>IF(AND(Table46[[#This Row],[Antall oppdrag Bolig?]]&lt;$I$1,Table46[[#This Row],[Bolig?]]),TRUE,FALSE)</f>
        <v>0</v>
      </c>
      <c r="J42" s="134">
        <f>IF(AND(NOT(Table46[[#This Row],[Antall oppdrag Bolig?]]),Årsrapport!D42&lt;&gt;""),1,0)</f>
        <v>0</v>
      </c>
      <c r="K42" s="129" t="b">
        <f>IF(AND(Table46[[#This Row],[For få timer2]],Table46[[#This Row],[For få oppdrag]]),TRUE,FALSE)</f>
        <v>0</v>
      </c>
      <c r="L42" s="133">
        <f>IF(OR(MID(Årsrapport!A42,5,2)="15",MID(Årsrapport!A42,5,2)="20"),IF(Årsrapport!E42="",0,Årsrapport!E42),0)</f>
        <v>0</v>
      </c>
      <c r="M42" s="130" t="b">
        <f>IF(AND(Table46[[#This Row],[Antall timer næring Næring?]]&lt;$M$1,Table46[[#This Row],[Næring?]]),TRUE,FALSE)</f>
        <v>0</v>
      </c>
      <c r="N42" s="133" t="b">
        <f>IF(OR(MID(Årsrapport!A42,5,2)="20",MID(Årsrapport!A42,5,2)="15"),TRUE,FALSE)</f>
        <v>0</v>
      </c>
      <c r="O42" s="134">
        <f>IF(OR(MID(Årsrapport!A42,5,2)="15",MID(Årsrapport!A42,5,2)="20"),IF(Årsrapport!F42="",0,Årsrapport!F42),0)</f>
        <v>0</v>
      </c>
      <c r="P42" s="130" t="b">
        <f>IF(AND(Table46[[#This Row],[Antall oppdrag næring]]&lt;$P$1,Table46[[#This Row],[Næring?]]),TRUE,FALSE)</f>
        <v>0</v>
      </c>
      <c r="Q42" s="129" t="b">
        <f>IF(OR(MID(Årsrapport!A42,5,2)="20",MID(Årsrapport!A42,5,2)="15"),TRUE,FALSE)</f>
        <v>0</v>
      </c>
      <c r="R42" s="129" t="b">
        <f>IF(AND(Table46[[#This Row],[For få timer3]],Table46[[#This Row],[For få oppdrag2]]),TRUE,FALSE)</f>
        <v>0</v>
      </c>
      <c r="S42" s="134">
        <f>IF(MID(Årsrapport!A42,5,2)="20",IF(Årsrapport!G42="",0,Årsrapport!G42),0)</f>
        <v>0</v>
      </c>
      <c r="T42" s="130" t="b">
        <f>IF(AND(Table46[[#This Row],[Antall oppdrag landbruk?]]&lt;$T$1,Table46[[#This Row],[Landbruk?2]]),TRUE,FALSE)</f>
        <v>0</v>
      </c>
      <c r="U42" s="134" t="b">
        <f>IF(MID(Årsrapport!A42,5,2)="20",TRUE,FALSE)</f>
        <v>0</v>
      </c>
      <c r="V42" s="129" t="b">
        <f>IF(AND(Table46[[#This Row],[For få timer3]],Table46[[#This Row],[For få oppdrag2]]),TRUE,FALSE)</f>
        <v>0</v>
      </c>
      <c r="W42" s="134">
        <f>IF(MID(Årsrapport!A42,5,2)="21",IF(Årsrapport!H42="",0,Årsrapport!H42),0)</f>
        <v>0</v>
      </c>
      <c r="X42" s="130" t="b">
        <f>IF(AND(Table46[[#This Row],[Antall oppdrag Takst?]]&lt;$X$1,Table46[[#This Row],[Antall oppdrag 
Takst i 2022]]),TRUE,FALSE)</f>
        <v>0</v>
      </c>
      <c r="Y42" s="134" t="b">
        <f>IF(MID(Årsrapport!A42,5,2)="21",TRUE,FALSE)</f>
        <v>0</v>
      </c>
      <c r="Z42" s="129" t="b">
        <f>IF(AND(Table46[[#This Row],[For få timer3]],Table46[[#This Row],[For få oppdrag2]]),TRUE,FALSE)</f>
        <v>0</v>
      </c>
      <c r="AA42" s="130" t="b">
        <f>IF(MID(Årsrapport!A42,5,2)="16",TRUE,FALSE)</f>
        <v>0</v>
      </c>
      <c r="AB42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2" s="130" t="b">
        <f>IF(AND(OR(C42,K42,R42,V42,Z42),Årsrapport!K42=""),TRUE,FALSE)</f>
        <v>0</v>
      </c>
      <c r="AD42" s="132" t="str">
        <f>Årsrapport!E42</f>
        <v/>
      </c>
      <c r="AE42" s="131" t="str">
        <f>Årsrapport!E42</f>
        <v/>
      </c>
      <c r="AF42" s="131" t="str">
        <f>Årsrapport!F42</f>
        <v/>
      </c>
      <c r="AG42" s="86"/>
      <c r="AH42" s="86">
        <f>IF(AND(NOT(Feilsjekk!$AA42),Årsrapport!$A42&lt;&gt;"",OR(Årsrapport!$I42&lt;&gt;"x",Årsrapport!$I42&lt;&gt;"X")),1,0)</f>
        <v>0</v>
      </c>
      <c r="AI42" s="86">
        <f>IF(AND(NOT(Feilsjekk!$G42),NOT(Feilsjekk!$AA42),Årsrapport!$A42&lt;&gt;"",OR(Årsrapport!$J42&lt;&gt;"x",Årsrapport!$J42&lt;&gt;"X")),1,0)</f>
        <v>0</v>
      </c>
      <c r="AJ42" s="86">
        <f>IF(AND(Årsrapport!$K42="",NOT(Feilsjekk!$AA42),Feilsjekk!$AB42),1,0)</f>
        <v>0</v>
      </c>
      <c r="AK42" s="86">
        <f>IF(AND(OR(Årsrapport!$K42="Annet, spesifiser til høyre -&gt;",Årsrapport!$K42="Manglet oppdrag, årsak -&gt;"),Årsrapport!$L42=""),1,0)</f>
        <v>0</v>
      </c>
      <c r="AL42" s="160">
        <f>IF(OR(LEN(Årsrapport!L42)&lt;$AM$4,Årsrapport!L42=0),0,1)</f>
        <v>0</v>
      </c>
    </row>
    <row r="43" spans="1:38" x14ac:dyDescent="0.25">
      <c r="A43" s="8">
        <f>Årsrapport!A43</f>
        <v>0</v>
      </c>
      <c r="B43" s="134">
        <f>IF(MID(Årsrapport!A43,5,2)="13",IF(Årsrapport!B43="",0,Årsrapport!B43),0)</f>
        <v>0</v>
      </c>
      <c r="C43" s="130" t="b">
        <f>IF(AND(Table46[[#This Row],[Antall timer termo?]]&lt;$C$1,Table46[[#This Row],[Termo?]]),TRUE,FALSE)</f>
        <v>0</v>
      </c>
      <c r="D43" s="134" t="b">
        <f>IF(MID(Årsrapport!A43,5,2)="13",TRUE,FALSE)</f>
        <v>0</v>
      </c>
      <c r="E43" s="134">
        <f>IF(MID(Årsrapport!A43,5,2)="12",IF(Årsrapport!C43="",0,Årsrapport!C43),0)</f>
        <v>0</v>
      </c>
      <c r="F43" s="130" t="b">
        <f>IF(AND(Table46[[#This Row],[Antall timer Bolig?]]&lt;$F$1,Table46[[#This Row],[Bolig?]]),TRUE,FALSE)</f>
        <v>0</v>
      </c>
      <c r="G43" s="134" t="b">
        <f>IF(MID(Årsrapport!A43,5,2)="12",TRUE,FALSE)</f>
        <v>0</v>
      </c>
      <c r="H43" s="134">
        <f>IF(MID(Årsrapport!A43,5,2)="12",IF(Årsrapport!D43="",0,Årsrapport!D43),0)</f>
        <v>0</v>
      </c>
      <c r="I43" s="130" t="b">
        <f>IF(AND(Table46[[#This Row],[Antall oppdrag Bolig?]]&lt;$I$1,Table46[[#This Row],[Bolig?]]),TRUE,FALSE)</f>
        <v>0</v>
      </c>
      <c r="J43" s="134">
        <f>IF(AND(NOT(Table46[[#This Row],[Antall oppdrag Bolig?]]),Årsrapport!D43&lt;&gt;""),1,0)</f>
        <v>0</v>
      </c>
      <c r="K43" s="129" t="b">
        <f>IF(AND(Table46[[#This Row],[For få timer2]],Table46[[#This Row],[For få oppdrag]]),TRUE,FALSE)</f>
        <v>0</v>
      </c>
      <c r="L43" s="133">
        <f>IF(OR(MID(Årsrapport!A43,5,2)="15",MID(Årsrapport!A43,5,2)="20"),IF(Årsrapport!E43="",0,Årsrapport!E43),0)</f>
        <v>0</v>
      </c>
      <c r="M43" s="130" t="b">
        <f>IF(AND(Table46[[#This Row],[Antall timer næring Næring?]]&lt;$M$1,Table46[[#This Row],[Næring?]]),TRUE,FALSE)</f>
        <v>0</v>
      </c>
      <c r="N43" s="133" t="b">
        <f>IF(OR(MID(Årsrapport!A43,5,2)="20",MID(Årsrapport!A43,5,2)="15"),TRUE,FALSE)</f>
        <v>0</v>
      </c>
      <c r="O43" s="134">
        <f>IF(OR(MID(Årsrapport!A43,5,2)="15",MID(Årsrapport!A43,5,2)="20"),IF(Årsrapport!F43="",0,Årsrapport!F43),0)</f>
        <v>0</v>
      </c>
      <c r="P43" s="130" t="b">
        <f>IF(AND(Table46[[#This Row],[Antall oppdrag næring]]&lt;$P$1,Table46[[#This Row],[Næring?]]),TRUE,FALSE)</f>
        <v>0</v>
      </c>
      <c r="Q43" s="129" t="b">
        <f>IF(OR(MID(Årsrapport!A43,5,2)="20",MID(Årsrapport!A43,5,2)="15"),TRUE,FALSE)</f>
        <v>0</v>
      </c>
      <c r="R43" s="129" t="b">
        <f>IF(AND(Table46[[#This Row],[For få timer3]],Table46[[#This Row],[For få oppdrag2]]),TRUE,FALSE)</f>
        <v>0</v>
      </c>
      <c r="S43" s="134">
        <f>IF(MID(Årsrapport!A43,5,2)="20",IF(Årsrapport!G43="",0,Årsrapport!G43),0)</f>
        <v>0</v>
      </c>
      <c r="T43" s="130" t="b">
        <f>IF(AND(Table46[[#This Row],[Antall oppdrag landbruk?]]&lt;$T$1,Table46[[#This Row],[Landbruk?2]]),TRUE,FALSE)</f>
        <v>0</v>
      </c>
      <c r="U43" s="134" t="b">
        <f>IF(MID(Årsrapport!A43,5,2)="20",TRUE,FALSE)</f>
        <v>0</v>
      </c>
      <c r="V43" s="129" t="b">
        <f>IF(AND(Table46[[#This Row],[For få timer3]],Table46[[#This Row],[For få oppdrag2]]),TRUE,FALSE)</f>
        <v>0</v>
      </c>
      <c r="W43" s="134">
        <f>IF(MID(Årsrapport!A43,5,2)="21",IF(Årsrapport!H43="",0,Årsrapport!H43),0)</f>
        <v>0</v>
      </c>
      <c r="X43" s="130" t="b">
        <f>IF(AND(Table46[[#This Row],[Antall oppdrag Takst?]]&lt;$X$1,Table46[[#This Row],[Antall oppdrag 
Takst i 2022]]),TRUE,FALSE)</f>
        <v>0</v>
      </c>
      <c r="Y43" s="134" t="b">
        <f>IF(MID(Årsrapport!A43,5,2)="21",TRUE,FALSE)</f>
        <v>0</v>
      </c>
      <c r="Z43" s="129" t="b">
        <f>IF(AND(Table46[[#This Row],[For få timer3]],Table46[[#This Row],[For få oppdrag2]]),TRUE,FALSE)</f>
        <v>0</v>
      </c>
      <c r="AA43" s="130" t="b">
        <f>IF(MID(Årsrapport!A43,5,2)="16",TRUE,FALSE)</f>
        <v>0</v>
      </c>
      <c r="AB43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3" s="130" t="b">
        <f>IF(AND(OR(C43,K43,R43,V43,Z43),Årsrapport!K43=""),TRUE,FALSE)</f>
        <v>0</v>
      </c>
      <c r="AD43" s="132" t="str">
        <f>Årsrapport!E43</f>
        <v/>
      </c>
      <c r="AE43" s="131" t="str">
        <f>Årsrapport!E43</f>
        <v/>
      </c>
      <c r="AF43" s="131" t="str">
        <f>Årsrapport!F43</f>
        <v/>
      </c>
      <c r="AG43" s="86"/>
      <c r="AH43" s="86">
        <f>IF(AND(NOT(Feilsjekk!$AA43),Årsrapport!$A43&lt;&gt;"",OR(Årsrapport!$I43&lt;&gt;"x",Årsrapport!$I43&lt;&gt;"X")),1,0)</f>
        <v>0</v>
      </c>
      <c r="AI43" s="86">
        <f>IF(AND(NOT(Feilsjekk!$G43),NOT(Feilsjekk!$AA43),Årsrapport!$A43&lt;&gt;"",OR(Årsrapport!$J43&lt;&gt;"x",Årsrapport!$J43&lt;&gt;"X")),1,0)</f>
        <v>0</v>
      </c>
      <c r="AJ43" s="86">
        <f>IF(AND(Årsrapport!$K43="",NOT(Feilsjekk!$AA43),Feilsjekk!$AB43),1,0)</f>
        <v>0</v>
      </c>
      <c r="AK43" s="86">
        <f>IF(AND(OR(Årsrapport!$K43="Annet, spesifiser til høyre -&gt;",Årsrapport!$K43="Manglet oppdrag, årsak -&gt;"),Årsrapport!$L43=""),1,0)</f>
        <v>0</v>
      </c>
      <c r="AL43" s="160">
        <f>IF(OR(LEN(Årsrapport!L43)&lt;$AM$4,Årsrapport!L43=0),0,1)</f>
        <v>0</v>
      </c>
    </row>
    <row r="44" spans="1:38" x14ac:dyDescent="0.25">
      <c r="A44" s="8">
        <f>Årsrapport!A44</f>
        <v>0</v>
      </c>
      <c r="B44" s="134">
        <f>IF(MID(Årsrapport!A44,5,2)="13",IF(Årsrapport!B44="",0,Årsrapport!B44),0)</f>
        <v>0</v>
      </c>
      <c r="C44" s="130" t="b">
        <f>IF(AND(Table46[[#This Row],[Antall timer termo?]]&lt;$C$1,Table46[[#This Row],[Termo?]]),TRUE,FALSE)</f>
        <v>0</v>
      </c>
      <c r="D44" s="134" t="b">
        <f>IF(MID(Årsrapport!A44,5,2)="13",TRUE,FALSE)</f>
        <v>0</v>
      </c>
      <c r="E44" s="134">
        <f>IF(MID(Årsrapport!A44,5,2)="12",IF(Årsrapport!C44="",0,Årsrapport!C44),0)</f>
        <v>0</v>
      </c>
      <c r="F44" s="130" t="b">
        <f>IF(AND(Table46[[#This Row],[Antall timer Bolig?]]&lt;$F$1,Table46[[#This Row],[Bolig?]]),TRUE,FALSE)</f>
        <v>0</v>
      </c>
      <c r="G44" s="134" t="b">
        <f>IF(MID(Årsrapport!A44,5,2)="12",TRUE,FALSE)</f>
        <v>0</v>
      </c>
      <c r="H44" s="134">
        <f>IF(MID(Årsrapport!A44,5,2)="12",IF(Årsrapport!D44="",0,Årsrapport!D44),0)</f>
        <v>0</v>
      </c>
      <c r="I44" s="130" t="b">
        <f>IF(AND(Table46[[#This Row],[Antall oppdrag Bolig?]]&lt;$I$1,Table46[[#This Row],[Bolig?]]),TRUE,FALSE)</f>
        <v>0</v>
      </c>
      <c r="J44" s="134">
        <f>IF(AND(NOT(Table46[[#This Row],[Antall oppdrag Bolig?]]),Årsrapport!D44&lt;&gt;""),1,0)</f>
        <v>0</v>
      </c>
      <c r="K44" s="129" t="b">
        <f>IF(AND(Table46[[#This Row],[For få timer2]],Table46[[#This Row],[For få oppdrag]]),TRUE,FALSE)</f>
        <v>0</v>
      </c>
      <c r="L44" s="133">
        <f>IF(OR(MID(Årsrapport!A44,5,2)="15",MID(Årsrapport!A44,5,2)="20"),IF(Årsrapport!E44="",0,Årsrapport!E44),0)</f>
        <v>0</v>
      </c>
      <c r="M44" s="130" t="b">
        <f>IF(AND(Table46[[#This Row],[Antall timer næring Næring?]]&lt;$M$1,Table46[[#This Row],[Næring?]]),TRUE,FALSE)</f>
        <v>0</v>
      </c>
      <c r="N44" s="133" t="b">
        <f>IF(OR(MID(Årsrapport!A44,5,2)="20",MID(Årsrapport!A44,5,2)="15"),TRUE,FALSE)</f>
        <v>0</v>
      </c>
      <c r="O44" s="134">
        <f>IF(OR(MID(Årsrapport!A44,5,2)="15",MID(Årsrapport!A44,5,2)="20"),IF(Årsrapport!F44="",0,Årsrapport!F44),0)</f>
        <v>0</v>
      </c>
      <c r="P44" s="130" t="b">
        <f>IF(AND(Table46[[#This Row],[Antall oppdrag næring]]&lt;$P$1,Table46[[#This Row],[Næring?]]),TRUE,FALSE)</f>
        <v>0</v>
      </c>
      <c r="Q44" s="129" t="b">
        <f>IF(OR(MID(Årsrapport!A44,5,2)="20",MID(Årsrapport!A44,5,2)="15"),TRUE,FALSE)</f>
        <v>0</v>
      </c>
      <c r="R44" s="129" t="b">
        <f>IF(AND(Table46[[#This Row],[For få timer3]],Table46[[#This Row],[For få oppdrag2]]),TRUE,FALSE)</f>
        <v>0</v>
      </c>
      <c r="S44" s="134">
        <f>IF(MID(Årsrapport!A44,5,2)="20",IF(Årsrapport!G44="",0,Årsrapport!G44),0)</f>
        <v>0</v>
      </c>
      <c r="T44" s="130" t="b">
        <f>IF(AND(Table46[[#This Row],[Antall oppdrag landbruk?]]&lt;$T$1,Table46[[#This Row],[Landbruk?2]]),TRUE,FALSE)</f>
        <v>0</v>
      </c>
      <c r="U44" s="134" t="b">
        <f>IF(MID(Årsrapport!A44,5,2)="20",TRUE,FALSE)</f>
        <v>0</v>
      </c>
      <c r="V44" s="129" t="b">
        <f>IF(AND(Table46[[#This Row],[For få timer3]],Table46[[#This Row],[For få oppdrag2]]),TRUE,FALSE)</f>
        <v>0</v>
      </c>
      <c r="W44" s="134">
        <f>IF(MID(Årsrapport!A44,5,2)="21",IF(Årsrapport!H44="",0,Årsrapport!H44),0)</f>
        <v>0</v>
      </c>
      <c r="X44" s="130" t="b">
        <f>IF(AND(Table46[[#This Row],[Antall oppdrag Takst?]]&lt;$X$1,Table46[[#This Row],[Antall oppdrag 
Takst i 2022]]),TRUE,FALSE)</f>
        <v>0</v>
      </c>
      <c r="Y44" s="134" t="b">
        <f>IF(MID(Årsrapport!A44,5,2)="21",TRUE,FALSE)</f>
        <v>0</v>
      </c>
      <c r="Z44" s="129" t="b">
        <f>IF(AND(Table46[[#This Row],[For få timer3]],Table46[[#This Row],[For få oppdrag2]]),TRUE,FALSE)</f>
        <v>0</v>
      </c>
      <c r="AA44" s="130" t="b">
        <f>IF(MID(Årsrapport!A44,5,2)="16",TRUE,FALSE)</f>
        <v>0</v>
      </c>
      <c r="AB44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4" s="130" t="b">
        <f>IF(AND(OR(C44,K44,R44,V44,Z44),Årsrapport!K44=""),TRUE,FALSE)</f>
        <v>0</v>
      </c>
      <c r="AD44" s="132" t="str">
        <f>Årsrapport!E44</f>
        <v/>
      </c>
      <c r="AE44" s="131" t="str">
        <f>Årsrapport!E44</f>
        <v/>
      </c>
      <c r="AF44" s="131" t="str">
        <f>Årsrapport!F44</f>
        <v/>
      </c>
      <c r="AG44" s="86"/>
      <c r="AH44" s="86">
        <f>IF(AND(NOT(Feilsjekk!$AA44),Årsrapport!$A44&lt;&gt;"",OR(Årsrapport!$I44&lt;&gt;"x",Årsrapport!$I44&lt;&gt;"X")),1,0)</f>
        <v>0</v>
      </c>
      <c r="AI44" s="86">
        <f>IF(AND(NOT(Feilsjekk!$G44),NOT(Feilsjekk!$AA44),Årsrapport!$A44&lt;&gt;"",OR(Årsrapport!$J44&lt;&gt;"x",Årsrapport!$J44&lt;&gt;"X")),1,0)</f>
        <v>0</v>
      </c>
      <c r="AJ44" s="86">
        <f>IF(AND(Årsrapport!$K44="",NOT(Feilsjekk!$AA44),Feilsjekk!$AB44),1,0)</f>
        <v>0</v>
      </c>
      <c r="AK44" s="86">
        <f>IF(AND(OR(Årsrapport!$K44="Annet, spesifiser til høyre -&gt;",Årsrapport!$K44="Manglet oppdrag, årsak -&gt;"),Årsrapport!$L44=""),1,0)</f>
        <v>0</v>
      </c>
      <c r="AL44" s="160">
        <f>IF(OR(LEN(Årsrapport!L44)&lt;$AM$4,Årsrapport!L44=0),0,1)</f>
        <v>0</v>
      </c>
    </row>
    <row r="45" spans="1:38" x14ac:dyDescent="0.25">
      <c r="A45" s="8">
        <f>Årsrapport!A45</f>
        <v>0</v>
      </c>
      <c r="B45" s="134">
        <f>IF(MID(Årsrapport!A45,5,2)="13",IF(Årsrapport!B45="",0,Årsrapport!B45),0)</f>
        <v>0</v>
      </c>
      <c r="C45" s="130" t="b">
        <f>IF(AND(Table46[[#This Row],[Antall timer termo?]]&lt;$C$1,Table46[[#This Row],[Termo?]]),TRUE,FALSE)</f>
        <v>0</v>
      </c>
      <c r="D45" s="134" t="b">
        <f>IF(MID(Årsrapport!A45,5,2)="13",TRUE,FALSE)</f>
        <v>0</v>
      </c>
      <c r="E45" s="134">
        <f>IF(MID(Årsrapport!A45,5,2)="12",IF(Årsrapport!C45="",0,Årsrapport!C45),0)</f>
        <v>0</v>
      </c>
      <c r="F45" s="130" t="b">
        <f>IF(AND(Table46[[#This Row],[Antall timer Bolig?]]&lt;$F$1,Table46[[#This Row],[Bolig?]]),TRUE,FALSE)</f>
        <v>0</v>
      </c>
      <c r="G45" s="134" t="b">
        <f>IF(MID(Årsrapport!A45,5,2)="12",TRUE,FALSE)</f>
        <v>0</v>
      </c>
      <c r="H45" s="134">
        <f>IF(MID(Årsrapport!A45,5,2)="12",IF(Årsrapport!D45="",0,Årsrapport!D45),0)</f>
        <v>0</v>
      </c>
      <c r="I45" s="130" t="b">
        <f>IF(AND(Table46[[#This Row],[Antall oppdrag Bolig?]]&lt;$I$1,Table46[[#This Row],[Bolig?]]),TRUE,FALSE)</f>
        <v>0</v>
      </c>
      <c r="J45" s="134">
        <f>IF(AND(NOT(Table46[[#This Row],[Antall oppdrag Bolig?]]),Årsrapport!D45&lt;&gt;""),1,0)</f>
        <v>0</v>
      </c>
      <c r="K45" s="129" t="b">
        <f>IF(AND(Table46[[#This Row],[For få timer2]],Table46[[#This Row],[For få oppdrag]]),TRUE,FALSE)</f>
        <v>0</v>
      </c>
      <c r="L45" s="133">
        <f>IF(OR(MID(Årsrapport!A45,5,2)="15",MID(Årsrapport!A45,5,2)="20"),IF(Årsrapport!E45="",0,Årsrapport!E45),0)</f>
        <v>0</v>
      </c>
      <c r="M45" s="130" t="b">
        <f>IF(AND(Table46[[#This Row],[Antall timer næring Næring?]]&lt;$M$1,Table46[[#This Row],[Næring?]]),TRUE,FALSE)</f>
        <v>0</v>
      </c>
      <c r="N45" s="133" t="b">
        <f>IF(OR(MID(Årsrapport!A45,5,2)="20",MID(Årsrapport!A45,5,2)="15"),TRUE,FALSE)</f>
        <v>0</v>
      </c>
      <c r="O45" s="134">
        <f>IF(OR(MID(Årsrapport!A45,5,2)="15",MID(Årsrapport!A45,5,2)="20"),IF(Årsrapport!F45="",0,Årsrapport!F45),0)</f>
        <v>0</v>
      </c>
      <c r="P45" s="130" t="b">
        <f>IF(AND(Table46[[#This Row],[Antall oppdrag næring]]&lt;$P$1,Table46[[#This Row],[Næring?]]),TRUE,FALSE)</f>
        <v>0</v>
      </c>
      <c r="Q45" s="129" t="b">
        <f>IF(OR(MID(Årsrapport!A45,5,2)="20",MID(Årsrapport!A45,5,2)="15"),TRUE,FALSE)</f>
        <v>0</v>
      </c>
      <c r="R45" s="129" t="b">
        <f>IF(AND(Table46[[#This Row],[For få timer3]],Table46[[#This Row],[For få oppdrag2]]),TRUE,FALSE)</f>
        <v>0</v>
      </c>
      <c r="S45" s="134">
        <f>IF(MID(Årsrapport!A45,5,2)="20",IF(Årsrapport!G45="",0,Årsrapport!G45),0)</f>
        <v>0</v>
      </c>
      <c r="T45" s="130" t="b">
        <f>IF(AND(Table46[[#This Row],[Antall oppdrag landbruk?]]&lt;$T$1,Table46[[#This Row],[Landbruk?2]]),TRUE,FALSE)</f>
        <v>0</v>
      </c>
      <c r="U45" s="134" t="b">
        <f>IF(MID(Årsrapport!A45,5,2)="20",TRUE,FALSE)</f>
        <v>0</v>
      </c>
      <c r="V45" s="129" t="b">
        <f>IF(AND(Table46[[#This Row],[For få timer3]],Table46[[#This Row],[For få oppdrag2]]),TRUE,FALSE)</f>
        <v>0</v>
      </c>
      <c r="W45" s="134">
        <f>IF(MID(Årsrapport!A45,5,2)="21",IF(Årsrapport!H45="",0,Årsrapport!H45),0)</f>
        <v>0</v>
      </c>
      <c r="X45" s="130" t="b">
        <f>IF(AND(Table46[[#This Row],[Antall oppdrag Takst?]]&lt;$X$1,Table46[[#This Row],[Antall oppdrag 
Takst i 2022]]),TRUE,FALSE)</f>
        <v>0</v>
      </c>
      <c r="Y45" s="134" t="b">
        <f>IF(MID(Årsrapport!A45,5,2)="21",TRUE,FALSE)</f>
        <v>0</v>
      </c>
      <c r="Z45" s="129" t="b">
        <f>IF(AND(Table46[[#This Row],[For få timer3]],Table46[[#This Row],[For få oppdrag2]]),TRUE,FALSE)</f>
        <v>0</v>
      </c>
      <c r="AA45" s="130" t="b">
        <f>IF(MID(Årsrapport!A45,5,2)="16",TRUE,FALSE)</f>
        <v>0</v>
      </c>
      <c r="AB45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5" s="130" t="b">
        <f>IF(AND(OR(C45,K45,R45,V45,Z45),Årsrapport!K45=""),TRUE,FALSE)</f>
        <v>0</v>
      </c>
      <c r="AD45" s="132" t="str">
        <f>Årsrapport!E45</f>
        <v/>
      </c>
      <c r="AE45" s="131" t="str">
        <f>Årsrapport!E45</f>
        <v/>
      </c>
      <c r="AF45" s="131" t="str">
        <f>Årsrapport!F45</f>
        <v/>
      </c>
      <c r="AG45" s="86"/>
      <c r="AH45" s="86">
        <f>IF(AND(NOT(Feilsjekk!$AA45),Årsrapport!$A45&lt;&gt;"",OR(Årsrapport!$I45&lt;&gt;"x",Årsrapport!$I45&lt;&gt;"X")),1,0)</f>
        <v>0</v>
      </c>
      <c r="AI45" s="86">
        <f>IF(AND(NOT(Feilsjekk!$G45),NOT(Feilsjekk!$AA45),Årsrapport!$A45&lt;&gt;"",OR(Årsrapport!$J45&lt;&gt;"x",Årsrapport!$J45&lt;&gt;"X")),1,0)</f>
        <v>0</v>
      </c>
      <c r="AJ45" s="86">
        <f>IF(AND(Årsrapport!$K45="",NOT(Feilsjekk!$AA45),Feilsjekk!$AB45),1,0)</f>
        <v>0</v>
      </c>
      <c r="AK45" s="86">
        <f>IF(AND(OR(Årsrapport!$K45="Annet, spesifiser til høyre -&gt;",Årsrapport!$K45="Manglet oppdrag, årsak -&gt;"),Årsrapport!$L45=""),1,0)</f>
        <v>0</v>
      </c>
      <c r="AL45" s="160">
        <f>IF(OR(LEN(Årsrapport!L45)&lt;$AM$4,Årsrapport!L45=0),0,1)</f>
        <v>0</v>
      </c>
    </row>
    <row r="46" spans="1:38" x14ac:dyDescent="0.25">
      <c r="A46" s="8">
        <f>Årsrapport!A46</f>
        <v>0</v>
      </c>
      <c r="B46" s="134">
        <f>IF(MID(Årsrapport!A46,5,2)="13",IF(Årsrapport!B46="",0,Årsrapport!B46),0)</f>
        <v>0</v>
      </c>
      <c r="C46" s="130" t="b">
        <f>IF(AND(Table46[[#This Row],[Antall timer termo?]]&lt;$C$1,Table46[[#This Row],[Termo?]]),TRUE,FALSE)</f>
        <v>0</v>
      </c>
      <c r="D46" s="134" t="b">
        <f>IF(MID(Årsrapport!A46,5,2)="13",TRUE,FALSE)</f>
        <v>0</v>
      </c>
      <c r="E46" s="134">
        <f>IF(MID(Årsrapport!A46,5,2)="12",IF(Årsrapport!C46="",0,Årsrapport!C46),0)</f>
        <v>0</v>
      </c>
      <c r="F46" s="130" t="b">
        <f>IF(AND(Table46[[#This Row],[Antall timer Bolig?]]&lt;$F$1,Table46[[#This Row],[Bolig?]]),TRUE,FALSE)</f>
        <v>0</v>
      </c>
      <c r="G46" s="134" t="b">
        <f>IF(MID(Årsrapport!A46,5,2)="12",TRUE,FALSE)</f>
        <v>0</v>
      </c>
      <c r="H46" s="134">
        <f>IF(MID(Årsrapport!A46,5,2)="12",IF(Årsrapport!D46="",0,Årsrapport!D46),0)</f>
        <v>0</v>
      </c>
      <c r="I46" s="130" t="b">
        <f>IF(AND(Table46[[#This Row],[Antall oppdrag Bolig?]]&lt;$I$1,Table46[[#This Row],[Bolig?]]),TRUE,FALSE)</f>
        <v>0</v>
      </c>
      <c r="J46" s="134">
        <f>IF(AND(NOT(Table46[[#This Row],[Antall oppdrag Bolig?]]),Årsrapport!D46&lt;&gt;""),1,0)</f>
        <v>0</v>
      </c>
      <c r="K46" s="129" t="b">
        <f>IF(AND(Table46[[#This Row],[For få timer2]],Table46[[#This Row],[For få oppdrag]]),TRUE,FALSE)</f>
        <v>0</v>
      </c>
      <c r="L46" s="133">
        <f>IF(OR(MID(Årsrapport!A46,5,2)="15",MID(Årsrapport!A46,5,2)="20"),IF(Årsrapport!E46="",0,Årsrapport!E46),0)</f>
        <v>0</v>
      </c>
      <c r="M46" s="130" t="b">
        <f>IF(AND(Table46[[#This Row],[Antall timer næring Næring?]]&lt;$M$1,Table46[[#This Row],[Næring?]]),TRUE,FALSE)</f>
        <v>0</v>
      </c>
      <c r="N46" s="133" t="b">
        <f>IF(OR(MID(Årsrapport!A46,5,2)="20",MID(Årsrapport!A46,5,2)="15"),TRUE,FALSE)</f>
        <v>0</v>
      </c>
      <c r="O46" s="134">
        <f>IF(OR(MID(Årsrapport!A46,5,2)="15",MID(Årsrapport!A46,5,2)="20"),IF(Årsrapport!F46="",0,Årsrapport!F46),0)</f>
        <v>0</v>
      </c>
      <c r="P46" s="130" t="b">
        <f>IF(AND(Table46[[#This Row],[Antall oppdrag næring]]&lt;$P$1,Table46[[#This Row],[Næring?]]),TRUE,FALSE)</f>
        <v>0</v>
      </c>
      <c r="Q46" s="129" t="b">
        <f>IF(OR(MID(Årsrapport!A46,5,2)="20",MID(Årsrapport!A46,5,2)="15"),TRUE,FALSE)</f>
        <v>0</v>
      </c>
      <c r="R46" s="129" t="b">
        <f>IF(AND(Table46[[#This Row],[For få timer3]],Table46[[#This Row],[For få oppdrag2]]),TRUE,FALSE)</f>
        <v>0</v>
      </c>
      <c r="S46" s="134">
        <f>IF(MID(Årsrapport!A46,5,2)="20",IF(Årsrapport!G46="",0,Årsrapport!G46),0)</f>
        <v>0</v>
      </c>
      <c r="T46" s="130" t="b">
        <f>IF(AND(Table46[[#This Row],[Antall oppdrag landbruk?]]&lt;$T$1,Table46[[#This Row],[Landbruk?2]]),TRUE,FALSE)</f>
        <v>0</v>
      </c>
      <c r="U46" s="134" t="b">
        <f>IF(MID(Årsrapport!A46,5,2)="20",TRUE,FALSE)</f>
        <v>0</v>
      </c>
      <c r="V46" s="129" t="b">
        <f>IF(AND(Table46[[#This Row],[For få timer3]],Table46[[#This Row],[For få oppdrag2]]),TRUE,FALSE)</f>
        <v>0</v>
      </c>
      <c r="W46" s="134">
        <f>IF(MID(Årsrapport!A46,5,2)="21",IF(Årsrapport!H46="",0,Årsrapport!H46),0)</f>
        <v>0</v>
      </c>
      <c r="X46" s="130" t="b">
        <f>IF(AND(Table46[[#This Row],[Antall oppdrag Takst?]]&lt;$X$1,Table46[[#This Row],[Antall oppdrag 
Takst i 2022]]),TRUE,FALSE)</f>
        <v>0</v>
      </c>
      <c r="Y46" s="134" t="b">
        <f>IF(MID(Årsrapport!A46,5,2)="21",TRUE,FALSE)</f>
        <v>0</v>
      </c>
      <c r="Z46" s="129" t="b">
        <f>IF(AND(Table46[[#This Row],[For få timer3]],Table46[[#This Row],[For få oppdrag2]]),TRUE,FALSE)</f>
        <v>0</v>
      </c>
      <c r="AA46" s="130" t="b">
        <f>IF(MID(Årsrapport!A46,5,2)="16",TRUE,FALSE)</f>
        <v>0</v>
      </c>
      <c r="AB46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6" s="130" t="b">
        <f>IF(AND(OR(C46,K46,R46,V46,Z46),Årsrapport!K46=""),TRUE,FALSE)</f>
        <v>0</v>
      </c>
      <c r="AD46" s="132" t="str">
        <f>Årsrapport!E46</f>
        <v/>
      </c>
      <c r="AE46" s="131" t="str">
        <f>Årsrapport!E46</f>
        <v/>
      </c>
      <c r="AF46" s="131" t="str">
        <f>Årsrapport!F46</f>
        <v/>
      </c>
      <c r="AG46" s="86"/>
      <c r="AH46" s="86">
        <f>IF(AND(NOT(Feilsjekk!$AA46),Årsrapport!$A46&lt;&gt;"",OR(Årsrapport!$I46&lt;&gt;"x",Årsrapport!$I46&lt;&gt;"X")),1,0)</f>
        <v>0</v>
      </c>
      <c r="AI46" s="86">
        <f>IF(AND(NOT(Feilsjekk!$G46),NOT(Feilsjekk!$AA46),Årsrapport!$A46&lt;&gt;"",OR(Årsrapport!$J46&lt;&gt;"x",Årsrapport!$J46&lt;&gt;"X")),1,0)</f>
        <v>0</v>
      </c>
      <c r="AJ46" s="86">
        <f>IF(AND(Årsrapport!$K46="",NOT(Feilsjekk!$AA46),Feilsjekk!$AB46),1,0)</f>
        <v>0</v>
      </c>
      <c r="AK46" s="86">
        <f>IF(AND(OR(Årsrapport!$K46="Annet, spesifiser til høyre -&gt;",Årsrapport!$K46="Manglet oppdrag, årsak -&gt;"),Årsrapport!$L46=""),1,0)</f>
        <v>0</v>
      </c>
      <c r="AL46" s="160">
        <f>IF(OR(LEN(Årsrapport!L46)&lt;$AM$4,Årsrapport!L46=0),0,1)</f>
        <v>0</v>
      </c>
    </row>
    <row r="47" spans="1:38" x14ac:dyDescent="0.25">
      <c r="A47" s="8">
        <f>Årsrapport!A47</f>
        <v>0</v>
      </c>
      <c r="B47" s="134">
        <f>IF(MID(Årsrapport!A47,5,2)="13",IF(Årsrapport!B47="",0,Årsrapport!B47),0)</f>
        <v>0</v>
      </c>
      <c r="C47" s="130" t="b">
        <f>IF(AND(Table46[[#This Row],[Antall timer termo?]]&lt;$C$1,Table46[[#This Row],[Termo?]]),TRUE,FALSE)</f>
        <v>0</v>
      </c>
      <c r="D47" s="134" t="b">
        <f>IF(MID(Årsrapport!A47,5,2)="13",TRUE,FALSE)</f>
        <v>0</v>
      </c>
      <c r="E47" s="134">
        <f>IF(MID(Årsrapport!A47,5,2)="12",IF(Årsrapport!C47="",0,Årsrapport!C47),0)</f>
        <v>0</v>
      </c>
      <c r="F47" s="130" t="b">
        <f>IF(AND(Table46[[#This Row],[Antall timer Bolig?]]&lt;$F$1,Table46[[#This Row],[Bolig?]]),TRUE,FALSE)</f>
        <v>0</v>
      </c>
      <c r="G47" s="134" t="b">
        <f>IF(MID(Årsrapport!A47,5,2)="12",TRUE,FALSE)</f>
        <v>0</v>
      </c>
      <c r="H47" s="134">
        <f>IF(MID(Årsrapport!A47,5,2)="12",IF(Årsrapport!D47="",0,Årsrapport!D47),0)</f>
        <v>0</v>
      </c>
      <c r="I47" s="130" t="b">
        <f>IF(AND(Table46[[#This Row],[Antall oppdrag Bolig?]]&lt;$I$1,Table46[[#This Row],[Bolig?]]),TRUE,FALSE)</f>
        <v>0</v>
      </c>
      <c r="J47" s="134">
        <f>IF(AND(NOT(Table46[[#This Row],[Antall oppdrag Bolig?]]),Årsrapport!D47&lt;&gt;""),1,0)</f>
        <v>0</v>
      </c>
      <c r="K47" s="129" t="b">
        <f>IF(AND(Table46[[#This Row],[For få timer2]],Table46[[#This Row],[For få oppdrag]]),TRUE,FALSE)</f>
        <v>0</v>
      </c>
      <c r="L47" s="133">
        <f>IF(OR(MID(Årsrapport!A47,5,2)="15",MID(Årsrapport!A47,5,2)="20"),IF(Årsrapport!E47="",0,Årsrapport!E47),0)</f>
        <v>0</v>
      </c>
      <c r="M47" s="130" t="b">
        <f>IF(AND(Table46[[#This Row],[Antall timer næring Næring?]]&lt;$M$1,Table46[[#This Row],[Næring?]]),TRUE,FALSE)</f>
        <v>0</v>
      </c>
      <c r="N47" s="133" t="b">
        <f>IF(OR(MID(Årsrapport!A47,5,2)="20",MID(Årsrapport!A47,5,2)="15"),TRUE,FALSE)</f>
        <v>0</v>
      </c>
      <c r="O47" s="134">
        <f>IF(OR(MID(Årsrapport!A47,5,2)="15",MID(Årsrapport!A47,5,2)="20"),IF(Årsrapport!F47="",0,Årsrapport!F47),0)</f>
        <v>0</v>
      </c>
      <c r="P47" s="130" t="b">
        <f>IF(AND(Table46[[#This Row],[Antall oppdrag næring]]&lt;$P$1,Table46[[#This Row],[Næring?]]),TRUE,FALSE)</f>
        <v>0</v>
      </c>
      <c r="Q47" s="129" t="b">
        <f>IF(OR(MID(Årsrapport!A47,5,2)="20",MID(Årsrapport!A47,5,2)="15"),TRUE,FALSE)</f>
        <v>0</v>
      </c>
      <c r="R47" s="129" t="b">
        <f>IF(AND(Table46[[#This Row],[For få timer3]],Table46[[#This Row],[For få oppdrag2]]),TRUE,FALSE)</f>
        <v>0</v>
      </c>
      <c r="S47" s="134">
        <f>IF(MID(Årsrapport!A47,5,2)="20",IF(Årsrapport!G47="",0,Årsrapport!G47),0)</f>
        <v>0</v>
      </c>
      <c r="T47" s="130" t="b">
        <f>IF(AND(Table46[[#This Row],[Antall oppdrag landbruk?]]&lt;$T$1,Table46[[#This Row],[Landbruk?2]]),TRUE,FALSE)</f>
        <v>0</v>
      </c>
      <c r="U47" s="134" t="b">
        <f>IF(MID(Årsrapport!A47,5,2)="20",TRUE,FALSE)</f>
        <v>0</v>
      </c>
      <c r="V47" s="129" t="b">
        <f>IF(AND(Table46[[#This Row],[For få timer3]],Table46[[#This Row],[For få oppdrag2]]),TRUE,FALSE)</f>
        <v>0</v>
      </c>
      <c r="W47" s="134">
        <f>IF(MID(Årsrapport!A47,5,2)="21",IF(Årsrapport!H47="",0,Årsrapport!H47),0)</f>
        <v>0</v>
      </c>
      <c r="X47" s="130" t="b">
        <f>IF(AND(Table46[[#This Row],[Antall oppdrag Takst?]]&lt;$X$1,Table46[[#This Row],[Antall oppdrag 
Takst i 2022]]),TRUE,FALSE)</f>
        <v>0</v>
      </c>
      <c r="Y47" s="134" t="b">
        <f>IF(MID(Årsrapport!A47,5,2)="21",TRUE,FALSE)</f>
        <v>0</v>
      </c>
      <c r="Z47" s="129" t="b">
        <f>IF(AND(Table46[[#This Row],[For få timer3]],Table46[[#This Row],[For få oppdrag2]]),TRUE,FALSE)</f>
        <v>0</v>
      </c>
      <c r="AA47" s="130" t="b">
        <f>IF(MID(Årsrapport!A47,5,2)="16",TRUE,FALSE)</f>
        <v>0</v>
      </c>
      <c r="AB47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7" s="130" t="b">
        <f>IF(AND(OR(C47,K47,R47,V47,Z47),Årsrapport!K47=""),TRUE,FALSE)</f>
        <v>0</v>
      </c>
      <c r="AD47" s="132" t="str">
        <f>Årsrapport!E47</f>
        <v/>
      </c>
      <c r="AE47" s="131" t="str">
        <f>Årsrapport!E47</f>
        <v/>
      </c>
      <c r="AF47" s="131" t="str">
        <f>Årsrapport!F47</f>
        <v/>
      </c>
      <c r="AG47" s="86"/>
      <c r="AH47" s="86">
        <f>IF(AND(NOT(Feilsjekk!$AA47),Årsrapport!$A47&lt;&gt;"",OR(Årsrapport!$I47&lt;&gt;"x",Årsrapport!$I47&lt;&gt;"X")),1,0)</f>
        <v>0</v>
      </c>
      <c r="AI47" s="86">
        <f>IF(AND(NOT(Feilsjekk!$G47),NOT(Feilsjekk!$AA47),Årsrapport!$A47&lt;&gt;"",OR(Årsrapport!$J47&lt;&gt;"x",Årsrapport!$J47&lt;&gt;"X")),1,0)</f>
        <v>0</v>
      </c>
      <c r="AJ47" s="86">
        <f>IF(AND(Årsrapport!$K47="",NOT(Feilsjekk!$AA47),Feilsjekk!$AB47),1,0)</f>
        <v>0</v>
      </c>
      <c r="AK47" s="86">
        <f>IF(AND(OR(Årsrapport!$K47="Annet, spesifiser til høyre -&gt;",Årsrapport!$K47="Manglet oppdrag, årsak -&gt;"),Årsrapport!$L47=""),1,0)</f>
        <v>0</v>
      </c>
      <c r="AL47" s="160">
        <f>IF(OR(LEN(Årsrapport!L47)&lt;$AM$4,Årsrapport!L47=0),0,1)</f>
        <v>0</v>
      </c>
    </row>
    <row r="48" spans="1:38" x14ac:dyDescent="0.25">
      <c r="A48" s="8">
        <f>Årsrapport!A48</f>
        <v>0</v>
      </c>
      <c r="B48" s="134">
        <f>IF(MID(Årsrapport!A48,5,2)="13",IF(Årsrapport!B48="",0,Årsrapport!B48),0)</f>
        <v>0</v>
      </c>
      <c r="C48" s="130" t="b">
        <f>IF(AND(Table46[[#This Row],[Antall timer termo?]]&lt;$C$1,Table46[[#This Row],[Termo?]]),TRUE,FALSE)</f>
        <v>0</v>
      </c>
      <c r="D48" s="134" t="b">
        <f>IF(MID(Årsrapport!A48,5,2)="13",TRUE,FALSE)</f>
        <v>0</v>
      </c>
      <c r="E48" s="134">
        <f>IF(MID(Årsrapport!A48,5,2)="12",IF(Årsrapport!C48="",0,Årsrapport!C48),0)</f>
        <v>0</v>
      </c>
      <c r="F48" s="130" t="b">
        <f>IF(AND(Table46[[#This Row],[Antall timer Bolig?]]&lt;$F$1,Table46[[#This Row],[Bolig?]]),TRUE,FALSE)</f>
        <v>0</v>
      </c>
      <c r="G48" s="134" t="b">
        <f>IF(MID(Årsrapport!A48,5,2)="12",TRUE,FALSE)</f>
        <v>0</v>
      </c>
      <c r="H48" s="134">
        <f>IF(MID(Årsrapport!A48,5,2)="12",IF(Årsrapport!D48="",0,Årsrapport!D48),0)</f>
        <v>0</v>
      </c>
      <c r="I48" s="130" t="b">
        <f>IF(AND(Table46[[#This Row],[Antall oppdrag Bolig?]]&lt;$I$1,Table46[[#This Row],[Bolig?]]),TRUE,FALSE)</f>
        <v>0</v>
      </c>
      <c r="J48" s="134">
        <f>IF(AND(NOT(Table46[[#This Row],[Antall oppdrag Bolig?]]),Årsrapport!D48&lt;&gt;""),1,0)</f>
        <v>0</v>
      </c>
      <c r="K48" s="129" t="b">
        <f>IF(AND(Table46[[#This Row],[For få timer2]],Table46[[#This Row],[For få oppdrag]]),TRUE,FALSE)</f>
        <v>0</v>
      </c>
      <c r="L48" s="133">
        <f>IF(OR(MID(Årsrapport!A48,5,2)="15",MID(Årsrapport!A48,5,2)="20"),IF(Årsrapport!E48="",0,Årsrapport!E48),0)</f>
        <v>0</v>
      </c>
      <c r="M48" s="130" t="b">
        <f>IF(AND(Table46[[#This Row],[Antall timer næring Næring?]]&lt;$M$1,Table46[[#This Row],[Næring?]]),TRUE,FALSE)</f>
        <v>0</v>
      </c>
      <c r="N48" s="133" t="b">
        <f>IF(OR(MID(Årsrapport!A48,5,2)="20",MID(Årsrapport!A48,5,2)="15"),TRUE,FALSE)</f>
        <v>0</v>
      </c>
      <c r="O48" s="134">
        <f>IF(OR(MID(Årsrapport!A48,5,2)="15",MID(Årsrapport!A48,5,2)="20"),IF(Årsrapport!F48="",0,Årsrapport!F48),0)</f>
        <v>0</v>
      </c>
      <c r="P48" s="130" t="b">
        <f>IF(AND(Table46[[#This Row],[Antall oppdrag næring]]&lt;$P$1,Table46[[#This Row],[Næring?]]),TRUE,FALSE)</f>
        <v>0</v>
      </c>
      <c r="Q48" s="129" t="b">
        <f>IF(OR(MID(Årsrapport!A48,5,2)="20",MID(Årsrapport!A48,5,2)="15"),TRUE,FALSE)</f>
        <v>0</v>
      </c>
      <c r="R48" s="129" t="b">
        <f>IF(AND(Table46[[#This Row],[For få timer3]],Table46[[#This Row],[For få oppdrag2]]),TRUE,FALSE)</f>
        <v>0</v>
      </c>
      <c r="S48" s="134">
        <f>IF(MID(Årsrapport!A48,5,2)="20",IF(Årsrapport!G48="",0,Årsrapport!G48),0)</f>
        <v>0</v>
      </c>
      <c r="T48" s="130" t="b">
        <f>IF(AND(Table46[[#This Row],[Antall oppdrag landbruk?]]&lt;$T$1,Table46[[#This Row],[Landbruk?2]]),TRUE,FALSE)</f>
        <v>0</v>
      </c>
      <c r="U48" s="134" t="b">
        <f>IF(MID(Årsrapport!A48,5,2)="20",TRUE,FALSE)</f>
        <v>0</v>
      </c>
      <c r="V48" s="129" t="b">
        <f>IF(AND(Table46[[#This Row],[For få timer3]],Table46[[#This Row],[For få oppdrag2]]),TRUE,FALSE)</f>
        <v>0</v>
      </c>
      <c r="W48" s="134">
        <f>IF(MID(Årsrapport!A48,5,2)="21",IF(Årsrapport!H48="",0,Årsrapport!H48),0)</f>
        <v>0</v>
      </c>
      <c r="X48" s="130" t="b">
        <f>IF(AND(Table46[[#This Row],[Antall oppdrag Takst?]]&lt;$X$1,Table46[[#This Row],[Antall oppdrag 
Takst i 2022]]),TRUE,FALSE)</f>
        <v>0</v>
      </c>
      <c r="Y48" s="134" t="b">
        <f>IF(MID(Årsrapport!A48,5,2)="21",TRUE,FALSE)</f>
        <v>0</v>
      </c>
      <c r="Z48" s="129" t="b">
        <f>IF(AND(Table46[[#This Row],[For få timer3]],Table46[[#This Row],[For få oppdrag2]]),TRUE,FALSE)</f>
        <v>0</v>
      </c>
      <c r="AA48" s="130" t="b">
        <f>IF(MID(Årsrapport!A48,5,2)="16",TRUE,FALSE)</f>
        <v>0</v>
      </c>
      <c r="AB48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8" s="130" t="b">
        <f>IF(AND(OR(C48,K48,R48,V48,Z48),Årsrapport!K48=""),TRUE,FALSE)</f>
        <v>0</v>
      </c>
      <c r="AD48" s="132" t="str">
        <f>Årsrapport!E48</f>
        <v/>
      </c>
      <c r="AE48" s="131" t="str">
        <f>Årsrapport!E48</f>
        <v/>
      </c>
      <c r="AF48" s="131" t="str">
        <f>Årsrapport!F48</f>
        <v/>
      </c>
      <c r="AG48" s="86"/>
      <c r="AH48" s="86">
        <f>IF(AND(NOT(Feilsjekk!$AA48),Årsrapport!$A48&lt;&gt;"",OR(Årsrapport!$I48&lt;&gt;"x",Årsrapport!$I48&lt;&gt;"X")),1,0)</f>
        <v>0</v>
      </c>
      <c r="AI48" s="86">
        <f>IF(AND(NOT(Feilsjekk!$G48),NOT(Feilsjekk!$AA48),Årsrapport!$A48&lt;&gt;"",OR(Årsrapport!$J48&lt;&gt;"x",Årsrapport!$J48&lt;&gt;"X")),1,0)</f>
        <v>0</v>
      </c>
      <c r="AJ48" s="86">
        <f>IF(AND(Årsrapport!$K48="",NOT(Feilsjekk!$AA48),Feilsjekk!$AB48),1,0)</f>
        <v>0</v>
      </c>
      <c r="AK48" s="86">
        <f>IF(AND(OR(Årsrapport!$K48="Annet, spesifiser til høyre -&gt;",Årsrapport!$K48="Manglet oppdrag, årsak -&gt;"),Årsrapport!$L48=""),1,0)</f>
        <v>0</v>
      </c>
      <c r="AL48" s="160">
        <f>IF(OR(LEN(Årsrapport!L48)&lt;$AM$4,Årsrapport!L48=0),0,1)</f>
        <v>0</v>
      </c>
    </row>
    <row r="49" spans="1:38" x14ac:dyDescent="0.25">
      <c r="A49" s="8">
        <f>Årsrapport!A49</f>
        <v>0</v>
      </c>
      <c r="B49" s="134">
        <f>IF(MID(Årsrapport!A49,5,2)="13",IF(Årsrapport!B49="",0,Årsrapport!B49),0)</f>
        <v>0</v>
      </c>
      <c r="C49" s="130" t="b">
        <f>IF(AND(Table46[[#This Row],[Antall timer termo?]]&lt;$C$1,Table46[[#This Row],[Termo?]]),TRUE,FALSE)</f>
        <v>0</v>
      </c>
      <c r="D49" s="134" t="b">
        <f>IF(MID(Årsrapport!A49,5,2)="13",TRUE,FALSE)</f>
        <v>0</v>
      </c>
      <c r="E49" s="134">
        <f>IF(MID(Årsrapport!A49,5,2)="12",IF(Årsrapport!C49="",0,Årsrapport!C49),0)</f>
        <v>0</v>
      </c>
      <c r="F49" s="130" t="b">
        <f>IF(AND(Table46[[#This Row],[Antall timer Bolig?]]&lt;$F$1,Table46[[#This Row],[Bolig?]]),TRUE,FALSE)</f>
        <v>0</v>
      </c>
      <c r="G49" s="134" t="b">
        <f>IF(MID(Årsrapport!A49,5,2)="12",TRUE,FALSE)</f>
        <v>0</v>
      </c>
      <c r="H49" s="134">
        <f>IF(MID(Årsrapport!A49,5,2)="12",IF(Årsrapport!D49="",0,Årsrapport!D49),0)</f>
        <v>0</v>
      </c>
      <c r="I49" s="130" t="b">
        <f>IF(AND(Table46[[#This Row],[Antall oppdrag Bolig?]]&lt;$I$1,Table46[[#This Row],[Bolig?]]),TRUE,FALSE)</f>
        <v>0</v>
      </c>
      <c r="J49" s="134">
        <f>IF(AND(NOT(Table46[[#This Row],[Antall oppdrag Bolig?]]),Årsrapport!D49&lt;&gt;""),1,0)</f>
        <v>0</v>
      </c>
      <c r="K49" s="129" t="b">
        <f>IF(AND(Table46[[#This Row],[For få timer2]],Table46[[#This Row],[For få oppdrag]]),TRUE,FALSE)</f>
        <v>0</v>
      </c>
      <c r="L49" s="133">
        <f>IF(OR(MID(Årsrapport!A49,5,2)="15",MID(Årsrapport!A49,5,2)="20"),IF(Årsrapport!E49="",0,Årsrapport!E49),0)</f>
        <v>0</v>
      </c>
      <c r="M49" s="130" t="b">
        <f>IF(AND(Table46[[#This Row],[Antall timer næring Næring?]]&lt;$M$1,Table46[[#This Row],[Næring?]]),TRUE,FALSE)</f>
        <v>0</v>
      </c>
      <c r="N49" s="133" t="b">
        <f>IF(OR(MID(Årsrapport!A49,5,2)="20",MID(Årsrapport!A49,5,2)="15"),TRUE,FALSE)</f>
        <v>0</v>
      </c>
      <c r="O49" s="134">
        <f>IF(OR(MID(Årsrapport!A49,5,2)="15",MID(Årsrapport!A49,5,2)="20"),IF(Årsrapport!F49="",0,Årsrapport!F49),0)</f>
        <v>0</v>
      </c>
      <c r="P49" s="130" t="b">
        <f>IF(AND(Table46[[#This Row],[Antall oppdrag næring]]&lt;$P$1,Table46[[#This Row],[Næring?]]),TRUE,FALSE)</f>
        <v>0</v>
      </c>
      <c r="Q49" s="129" t="b">
        <f>IF(OR(MID(Årsrapport!A49,5,2)="20",MID(Årsrapport!A49,5,2)="15"),TRUE,FALSE)</f>
        <v>0</v>
      </c>
      <c r="R49" s="129" t="b">
        <f>IF(AND(Table46[[#This Row],[For få timer3]],Table46[[#This Row],[For få oppdrag2]]),TRUE,FALSE)</f>
        <v>0</v>
      </c>
      <c r="S49" s="134">
        <f>IF(MID(Årsrapport!A49,5,2)="20",IF(Årsrapport!G49="",0,Årsrapport!G49),0)</f>
        <v>0</v>
      </c>
      <c r="T49" s="130" t="b">
        <f>IF(AND(Table46[[#This Row],[Antall oppdrag landbruk?]]&lt;$T$1,Table46[[#This Row],[Landbruk?2]]),TRUE,FALSE)</f>
        <v>0</v>
      </c>
      <c r="U49" s="134" t="b">
        <f>IF(MID(Årsrapport!A49,5,2)="20",TRUE,FALSE)</f>
        <v>0</v>
      </c>
      <c r="V49" s="129" t="b">
        <f>IF(AND(Table46[[#This Row],[For få timer3]],Table46[[#This Row],[For få oppdrag2]]),TRUE,FALSE)</f>
        <v>0</v>
      </c>
      <c r="W49" s="134">
        <f>IF(MID(Årsrapport!A49,5,2)="21",IF(Årsrapport!H49="",0,Årsrapport!H49),0)</f>
        <v>0</v>
      </c>
      <c r="X49" s="130" t="b">
        <f>IF(AND(Table46[[#This Row],[Antall oppdrag Takst?]]&lt;$X$1,Table46[[#This Row],[Antall oppdrag 
Takst i 2022]]),TRUE,FALSE)</f>
        <v>0</v>
      </c>
      <c r="Y49" s="134" t="b">
        <f>IF(MID(Årsrapport!A49,5,2)="21",TRUE,FALSE)</f>
        <v>0</v>
      </c>
      <c r="Z49" s="129" t="b">
        <f>IF(AND(Table46[[#This Row],[For få timer3]],Table46[[#This Row],[For få oppdrag2]]),TRUE,FALSE)</f>
        <v>0</v>
      </c>
      <c r="AA49" s="130" t="b">
        <f>IF(MID(Årsrapport!A49,5,2)="16",TRUE,FALSE)</f>
        <v>0</v>
      </c>
      <c r="AB49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49" s="130" t="b">
        <f>IF(AND(OR(C49,K49,R49,V49,Z49),Årsrapport!K49=""),TRUE,FALSE)</f>
        <v>0</v>
      </c>
      <c r="AD49" s="132" t="str">
        <f>Årsrapport!E49</f>
        <v/>
      </c>
      <c r="AE49" s="131" t="str">
        <f>Årsrapport!E49</f>
        <v/>
      </c>
      <c r="AF49" s="131" t="str">
        <f>Årsrapport!F49</f>
        <v/>
      </c>
      <c r="AG49" s="86"/>
      <c r="AH49" s="86">
        <f>IF(AND(NOT(Feilsjekk!$AA49),Årsrapport!$A49&lt;&gt;"",OR(Årsrapport!$I49&lt;&gt;"x",Årsrapport!$I49&lt;&gt;"X")),1,0)</f>
        <v>0</v>
      </c>
      <c r="AI49" s="86">
        <f>IF(AND(NOT(Feilsjekk!$G49),NOT(Feilsjekk!$AA49),Årsrapport!$A49&lt;&gt;"",OR(Årsrapport!$J49&lt;&gt;"x",Årsrapport!$J49&lt;&gt;"X")),1,0)</f>
        <v>0</v>
      </c>
      <c r="AJ49" s="86">
        <f>IF(AND(Årsrapport!$K49="",NOT(Feilsjekk!$AA49),Feilsjekk!$AB49),1,0)</f>
        <v>0</v>
      </c>
      <c r="AK49" s="86">
        <f>IF(AND(OR(Årsrapport!$K49="Annet, spesifiser til høyre -&gt;",Årsrapport!$K49="Manglet oppdrag, årsak -&gt;"),Årsrapport!$L49=""),1,0)</f>
        <v>0</v>
      </c>
      <c r="AL49" s="160">
        <f>IF(OR(LEN(Årsrapport!L49)&lt;$AM$4,Årsrapport!L49=0),0,1)</f>
        <v>0</v>
      </c>
    </row>
    <row r="50" spans="1:38" x14ac:dyDescent="0.25">
      <c r="A50" s="8">
        <f>Årsrapport!A50</f>
        <v>0</v>
      </c>
      <c r="B50" s="134">
        <f>IF(MID(Årsrapport!A50,5,2)="13",IF(Årsrapport!B50="",0,Årsrapport!B50),0)</f>
        <v>0</v>
      </c>
      <c r="C50" s="130" t="b">
        <f>IF(AND(Table46[[#This Row],[Antall timer termo?]]&lt;$C$1,Table46[[#This Row],[Termo?]]),TRUE,FALSE)</f>
        <v>0</v>
      </c>
      <c r="D50" s="134" t="b">
        <f>IF(MID(Årsrapport!A50,5,2)="13",TRUE,FALSE)</f>
        <v>0</v>
      </c>
      <c r="E50" s="134">
        <f>IF(MID(Årsrapport!A50,5,2)="12",IF(Årsrapport!C50="",0,Årsrapport!C50),0)</f>
        <v>0</v>
      </c>
      <c r="F50" s="130" t="b">
        <f>IF(AND(Table46[[#This Row],[Antall timer Bolig?]]&lt;$F$1,Table46[[#This Row],[Bolig?]]),TRUE,FALSE)</f>
        <v>0</v>
      </c>
      <c r="G50" s="134" t="b">
        <f>IF(MID(Årsrapport!A50,5,2)="12",TRUE,FALSE)</f>
        <v>0</v>
      </c>
      <c r="H50" s="134">
        <f>IF(MID(Årsrapport!A50,5,2)="12",IF(Årsrapport!D50="",0,Årsrapport!D50),0)</f>
        <v>0</v>
      </c>
      <c r="I50" s="130" t="b">
        <f>IF(AND(Table46[[#This Row],[Antall oppdrag Bolig?]]&lt;$I$1,Table46[[#This Row],[Bolig?]]),TRUE,FALSE)</f>
        <v>0</v>
      </c>
      <c r="J50" s="134">
        <f>IF(AND(NOT(Table46[[#This Row],[Antall oppdrag Bolig?]]),Årsrapport!D50&lt;&gt;""),1,0)</f>
        <v>0</v>
      </c>
      <c r="K50" s="129" t="b">
        <f>IF(AND(Table46[[#This Row],[For få timer2]],Table46[[#This Row],[For få oppdrag]]),TRUE,FALSE)</f>
        <v>0</v>
      </c>
      <c r="L50" s="133">
        <f>IF(OR(MID(Årsrapport!A50,5,2)="15",MID(Årsrapport!A50,5,2)="20"),IF(Årsrapport!E50="",0,Årsrapport!E50),0)</f>
        <v>0</v>
      </c>
      <c r="M50" s="130" t="b">
        <f>IF(AND(Table46[[#This Row],[Antall timer næring Næring?]]&lt;$M$1,Table46[[#This Row],[Næring?]]),TRUE,FALSE)</f>
        <v>0</v>
      </c>
      <c r="N50" s="133" t="b">
        <f>IF(OR(MID(Årsrapport!A50,5,2)="20",MID(Årsrapport!A50,5,2)="15"),TRUE,FALSE)</f>
        <v>0</v>
      </c>
      <c r="O50" s="134">
        <f>IF(OR(MID(Årsrapport!A50,5,2)="15",MID(Årsrapport!A50,5,2)="20"),IF(Årsrapport!F50="",0,Årsrapport!F50),0)</f>
        <v>0</v>
      </c>
      <c r="P50" s="130" t="b">
        <f>IF(AND(Table46[[#This Row],[Antall oppdrag næring]]&lt;$P$1,Table46[[#This Row],[Næring?]]),TRUE,FALSE)</f>
        <v>0</v>
      </c>
      <c r="Q50" s="129" t="b">
        <f>IF(OR(MID(Årsrapport!A50,5,2)="20",MID(Årsrapport!A50,5,2)="15"),TRUE,FALSE)</f>
        <v>0</v>
      </c>
      <c r="R50" s="129" t="b">
        <f>IF(AND(Table46[[#This Row],[For få timer3]],Table46[[#This Row],[For få oppdrag2]]),TRUE,FALSE)</f>
        <v>0</v>
      </c>
      <c r="S50" s="134">
        <f>IF(MID(Årsrapport!A50,5,2)="20",IF(Årsrapport!G50="",0,Årsrapport!G50),0)</f>
        <v>0</v>
      </c>
      <c r="T50" s="130" t="b">
        <f>IF(AND(Table46[[#This Row],[Antall oppdrag landbruk?]]&lt;$T$1,Table46[[#This Row],[Landbruk?2]]),TRUE,FALSE)</f>
        <v>0</v>
      </c>
      <c r="U50" s="134" t="b">
        <f>IF(MID(Årsrapport!A50,5,2)="20",TRUE,FALSE)</f>
        <v>0</v>
      </c>
      <c r="V50" s="129" t="b">
        <f>IF(AND(Table46[[#This Row],[For få timer3]],Table46[[#This Row],[For få oppdrag2]]),TRUE,FALSE)</f>
        <v>0</v>
      </c>
      <c r="W50" s="134">
        <f>IF(MID(Årsrapport!A50,5,2)="21",IF(Årsrapport!H50="",0,Årsrapport!H50),0)</f>
        <v>0</v>
      </c>
      <c r="X50" s="130" t="b">
        <f>IF(AND(Table46[[#This Row],[Antall oppdrag Takst?]]&lt;$X$1,Table46[[#This Row],[Antall oppdrag 
Takst i 2022]]),TRUE,FALSE)</f>
        <v>0</v>
      </c>
      <c r="Y50" s="134" t="b">
        <f>IF(MID(Årsrapport!A50,5,2)="21",TRUE,FALSE)</f>
        <v>0</v>
      </c>
      <c r="Z50" s="129" t="b">
        <f>IF(AND(Table46[[#This Row],[For få timer3]],Table46[[#This Row],[For få oppdrag2]]),TRUE,FALSE)</f>
        <v>0</v>
      </c>
      <c r="AA50" s="130" t="b">
        <f>IF(MID(Årsrapport!A50,5,2)="16",TRUE,FALSE)</f>
        <v>0</v>
      </c>
      <c r="AB50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50" s="130" t="b">
        <f>IF(AND(OR(C50,K50,R50,V50,Z50),Årsrapport!K50=""),TRUE,FALSE)</f>
        <v>0</v>
      </c>
      <c r="AD50" s="132" t="str">
        <f>Årsrapport!E50</f>
        <v/>
      </c>
      <c r="AE50" s="131" t="str">
        <f>Årsrapport!E50</f>
        <v/>
      </c>
      <c r="AF50" s="131" t="str">
        <f>Årsrapport!F50</f>
        <v/>
      </c>
      <c r="AG50" s="86"/>
      <c r="AH50" s="86">
        <f>IF(AND(NOT(Feilsjekk!$AA50),Årsrapport!$A50&lt;&gt;"",OR(Årsrapport!$I50&lt;&gt;"x",Årsrapport!$I50&lt;&gt;"X")),1,0)</f>
        <v>0</v>
      </c>
      <c r="AI50" s="86">
        <f>IF(AND(NOT(Feilsjekk!$G50),NOT(Feilsjekk!$AA50),Årsrapport!$A50&lt;&gt;"",OR(Årsrapport!$J50&lt;&gt;"x",Årsrapport!$J50&lt;&gt;"X")),1,0)</f>
        <v>0</v>
      </c>
      <c r="AJ50" s="86">
        <f>IF(AND(Årsrapport!$K50="",NOT(Feilsjekk!$AA50),Feilsjekk!$AB50),1,0)</f>
        <v>0</v>
      </c>
      <c r="AK50" s="86">
        <f>IF(AND(OR(Årsrapport!$K50="Annet, spesifiser til høyre -&gt;",Årsrapport!$K50="Manglet oppdrag, årsak -&gt;"),Årsrapport!$L50=""),1,0)</f>
        <v>0</v>
      </c>
      <c r="AL50" s="160">
        <f>IF(OR(LEN(Årsrapport!L50)&lt;$AM$4,Årsrapport!L50=0),0,1)</f>
        <v>0</v>
      </c>
    </row>
    <row r="51" spans="1:38" x14ac:dyDescent="0.25">
      <c r="A51" s="8">
        <f>Årsrapport!A51</f>
        <v>0</v>
      </c>
      <c r="B51" s="134">
        <f>IF(MID(Årsrapport!A51,5,2)="13",IF(Årsrapport!B51="",0,Årsrapport!B51),0)</f>
        <v>0</v>
      </c>
      <c r="C51" s="130" t="b">
        <f>IF(AND(Table46[[#This Row],[Antall timer termo?]]&lt;$C$1,Table46[[#This Row],[Termo?]]),TRUE,FALSE)</f>
        <v>0</v>
      </c>
      <c r="D51" s="134" t="b">
        <f>IF(MID(Årsrapport!A51,5,2)="13",TRUE,FALSE)</f>
        <v>0</v>
      </c>
      <c r="E51" s="134">
        <f>IF(MID(Årsrapport!A51,5,2)="12",IF(Årsrapport!C51="",0,Årsrapport!C51),0)</f>
        <v>0</v>
      </c>
      <c r="F51" s="130" t="b">
        <f>IF(AND(Table46[[#This Row],[Antall timer Bolig?]]&lt;$F$1,Table46[[#This Row],[Bolig?]]),TRUE,FALSE)</f>
        <v>0</v>
      </c>
      <c r="G51" s="134" t="b">
        <f>IF(MID(Årsrapport!A51,5,2)="12",TRUE,FALSE)</f>
        <v>0</v>
      </c>
      <c r="H51" s="134">
        <f>IF(MID(Årsrapport!A51,5,2)="12",IF(Årsrapport!D51="",0,Årsrapport!D51),0)</f>
        <v>0</v>
      </c>
      <c r="I51" s="130" t="b">
        <f>IF(AND(Table46[[#This Row],[Antall oppdrag Bolig?]]&lt;$I$1,Table46[[#This Row],[Bolig?]]),TRUE,FALSE)</f>
        <v>0</v>
      </c>
      <c r="J51" s="134">
        <f>IF(AND(NOT(Table46[[#This Row],[Antall oppdrag Bolig?]]),Årsrapport!D51&lt;&gt;""),1,0)</f>
        <v>0</v>
      </c>
      <c r="K51" s="129" t="b">
        <f>IF(AND(Table46[[#This Row],[For få timer2]],Table46[[#This Row],[For få oppdrag]]),TRUE,FALSE)</f>
        <v>0</v>
      </c>
      <c r="L51" s="133">
        <f>IF(OR(MID(Årsrapport!A51,5,2)="15",MID(Årsrapport!A51,5,2)="20"),IF(Årsrapport!E51="",0,Årsrapport!E51),0)</f>
        <v>0</v>
      </c>
      <c r="M51" s="130" t="b">
        <f>IF(AND(Table46[[#This Row],[Antall timer næring Næring?]]&lt;$M$1,Table46[[#This Row],[Næring?]]),TRUE,FALSE)</f>
        <v>0</v>
      </c>
      <c r="N51" s="133" t="b">
        <f>IF(OR(MID(Årsrapport!A51,5,2)="20",MID(Årsrapport!A51,5,2)="15"),TRUE,FALSE)</f>
        <v>0</v>
      </c>
      <c r="O51" s="134">
        <f>IF(OR(MID(Årsrapport!A51,5,2)="15",MID(Årsrapport!A51,5,2)="20"),IF(Årsrapport!F51="",0,Årsrapport!F51),0)</f>
        <v>0</v>
      </c>
      <c r="P51" s="130" t="b">
        <f>IF(AND(Table46[[#This Row],[Antall oppdrag næring]]&lt;$P$1,Table46[[#This Row],[Næring?]]),TRUE,FALSE)</f>
        <v>0</v>
      </c>
      <c r="Q51" s="129" t="b">
        <f>IF(OR(MID(Årsrapport!A51,5,2)="20",MID(Årsrapport!A51,5,2)="15"),TRUE,FALSE)</f>
        <v>0</v>
      </c>
      <c r="R51" s="129" t="b">
        <f>IF(AND(Table46[[#This Row],[For få timer3]],Table46[[#This Row],[For få oppdrag2]]),TRUE,FALSE)</f>
        <v>0</v>
      </c>
      <c r="S51" s="134">
        <f>IF(MID(Årsrapport!A51,5,2)="20",IF(Årsrapport!G51="",0,Årsrapport!G51),0)</f>
        <v>0</v>
      </c>
      <c r="T51" s="130" t="b">
        <f>IF(AND(Table46[[#This Row],[Antall oppdrag landbruk?]]&lt;$T$1,Table46[[#This Row],[Landbruk?2]]),TRUE,FALSE)</f>
        <v>0</v>
      </c>
      <c r="U51" s="134" t="b">
        <f>IF(MID(Årsrapport!A51,5,2)="20",TRUE,FALSE)</f>
        <v>0</v>
      </c>
      <c r="V51" s="129" t="b">
        <f>IF(AND(Table46[[#This Row],[For få timer3]],Table46[[#This Row],[For få oppdrag2]]),TRUE,FALSE)</f>
        <v>0</v>
      </c>
      <c r="W51" s="134">
        <f>IF(MID(Årsrapport!A51,5,2)="21",IF(Årsrapport!H51="",0,Årsrapport!H51),0)</f>
        <v>0</v>
      </c>
      <c r="X51" s="130" t="b">
        <f>IF(AND(Table46[[#This Row],[Antall oppdrag Takst?]]&lt;$X$1,Table46[[#This Row],[Antall oppdrag 
Takst i 2022]]),TRUE,FALSE)</f>
        <v>0</v>
      </c>
      <c r="Y51" s="134" t="b">
        <f>IF(MID(Årsrapport!A51,5,2)="21",TRUE,FALSE)</f>
        <v>0</v>
      </c>
      <c r="Z51" s="129" t="b">
        <f>IF(AND(Table46[[#This Row],[For få timer3]],Table46[[#This Row],[For få oppdrag2]]),TRUE,FALSE)</f>
        <v>0</v>
      </c>
      <c r="AA51" s="130" t="b">
        <f>IF(MID(Årsrapport!A51,5,2)="16",TRUE,FALSE)</f>
        <v>0</v>
      </c>
      <c r="AB51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51" s="130" t="b">
        <f>IF(AND(OR(C51,K51,R51,V51,Z51),Årsrapport!K51=""),TRUE,FALSE)</f>
        <v>0</v>
      </c>
      <c r="AD51" s="132" t="str">
        <f>Årsrapport!E51</f>
        <v/>
      </c>
      <c r="AE51" s="131" t="str">
        <f>Årsrapport!E51</f>
        <v/>
      </c>
      <c r="AF51" s="131" t="str">
        <f>Årsrapport!F51</f>
        <v/>
      </c>
      <c r="AG51" s="86"/>
      <c r="AH51" s="86">
        <f>IF(AND(NOT(Feilsjekk!$AA51),Årsrapport!$A51&lt;&gt;"",OR(Årsrapport!$I51&lt;&gt;"x",Årsrapport!$I51&lt;&gt;"X")),1,0)</f>
        <v>0</v>
      </c>
      <c r="AI51" s="86">
        <f>IF(AND(NOT(Feilsjekk!$G51),NOT(Feilsjekk!$AA51),Årsrapport!$A51&lt;&gt;"",OR(Årsrapport!$J51&lt;&gt;"x",Årsrapport!$J51&lt;&gt;"X")),1,0)</f>
        <v>0</v>
      </c>
      <c r="AJ51" s="86">
        <f>IF(AND(Årsrapport!$K51="",NOT(Feilsjekk!$AA51),Feilsjekk!$AB51),1,0)</f>
        <v>0</v>
      </c>
      <c r="AK51" s="86">
        <f>IF(AND(OR(Årsrapport!$K51="Annet, spesifiser til høyre -&gt;",Årsrapport!$K51="Manglet oppdrag, årsak -&gt;"),Årsrapport!$L51=""),1,0)</f>
        <v>0</v>
      </c>
      <c r="AL51" s="160">
        <f>IF(OR(LEN(Årsrapport!L51)&lt;$AM$4,Årsrapport!L51=0),0,1)</f>
        <v>0</v>
      </c>
    </row>
    <row r="52" spans="1:38" x14ac:dyDescent="0.25">
      <c r="A52" s="8">
        <f>Årsrapport!A52</f>
        <v>0</v>
      </c>
      <c r="B52" s="134">
        <f>IF(MID(Årsrapport!A52,5,2)="13",IF(Årsrapport!B52="",0,Årsrapport!B52),0)</f>
        <v>0</v>
      </c>
      <c r="C52" s="130" t="b">
        <f>IF(AND(Table46[[#This Row],[Antall timer termo?]]&lt;$C$1,Table46[[#This Row],[Termo?]]),TRUE,FALSE)</f>
        <v>0</v>
      </c>
      <c r="D52" s="134" t="b">
        <f>IF(MID(Årsrapport!A52,5,2)="13",TRUE,FALSE)</f>
        <v>0</v>
      </c>
      <c r="E52" s="134">
        <f>IF(MID(Årsrapport!A52,5,2)="12",IF(Årsrapport!C52="",0,Årsrapport!C52),0)</f>
        <v>0</v>
      </c>
      <c r="F52" s="130" t="b">
        <f>IF(AND(Table46[[#This Row],[Antall timer Bolig?]]&lt;$F$1,Table46[[#This Row],[Bolig?]]),TRUE,FALSE)</f>
        <v>0</v>
      </c>
      <c r="G52" s="134" t="b">
        <f>IF(MID(Årsrapport!A52,5,2)="12",TRUE,FALSE)</f>
        <v>0</v>
      </c>
      <c r="H52" s="134">
        <f>IF(MID(Årsrapport!A52,5,2)="12",IF(Årsrapport!D52="",0,Årsrapport!D52),0)</f>
        <v>0</v>
      </c>
      <c r="I52" s="130" t="b">
        <f>IF(AND(Table46[[#This Row],[Antall oppdrag Bolig?]]&lt;$I$1,Table46[[#This Row],[Bolig?]]),TRUE,FALSE)</f>
        <v>0</v>
      </c>
      <c r="J52" s="134">
        <f>IF(AND(NOT(Table46[[#This Row],[Antall oppdrag Bolig?]]),Årsrapport!D52&lt;&gt;""),1,0)</f>
        <v>0</v>
      </c>
      <c r="K52" s="129" t="b">
        <f>IF(AND(Table46[[#This Row],[For få timer2]],Table46[[#This Row],[For få oppdrag]]),TRUE,FALSE)</f>
        <v>0</v>
      </c>
      <c r="L52" s="133">
        <f>IF(OR(MID(Årsrapport!A52,5,2)="15",MID(Årsrapport!A52,5,2)="20"),IF(Årsrapport!E52="",0,Årsrapport!E52),0)</f>
        <v>0</v>
      </c>
      <c r="M52" s="130" t="b">
        <f>IF(AND(Table46[[#This Row],[Antall timer næring Næring?]]&lt;$M$1,Table46[[#This Row],[Næring?]]),TRUE,FALSE)</f>
        <v>0</v>
      </c>
      <c r="N52" s="133" t="b">
        <f>IF(OR(MID(Årsrapport!A52,5,2)="20",MID(Årsrapport!A52,5,2)="15"),TRUE,FALSE)</f>
        <v>0</v>
      </c>
      <c r="O52" s="134">
        <f>IF(OR(MID(Årsrapport!A52,5,2)="15",MID(Årsrapport!A52,5,2)="20"),IF(Årsrapport!F52="",0,Årsrapport!F52),0)</f>
        <v>0</v>
      </c>
      <c r="P52" s="130" t="b">
        <f>IF(AND(Table46[[#This Row],[Antall oppdrag næring]]&lt;$P$1,Table46[[#This Row],[Næring?]]),TRUE,FALSE)</f>
        <v>0</v>
      </c>
      <c r="Q52" s="129" t="b">
        <f>IF(OR(MID(Årsrapport!A52,5,2)="20",MID(Årsrapport!A52,5,2)="15"),TRUE,FALSE)</f>
        <v>0</v>
      </c>
      <c r="R52" s="129" t="b">
        <f>IF(AND(Table46[[#This Row],[For få timer3]],Table46[[#This Row],[For få oppdrag2]]),TRUE,FALSE)</f>
        <v>0</v>
      </c>
      <c r="S52" s="134">
        <f>IF(MID(Årsrapport!A52,5,2)="20",IF(Årsrapport!G52="",0,Årsrapport!G52),0)</f>
        <v>0</v>
      </c>
      <c r="T52" s="130" t="b">
        <f>IF(AND(Table46[[#This Row],[Antall oppdrag landbruk?]]&lt;$T$1,Table46[[#This Row],[Landbruk?2]]),TRUE,FALSE)</f>
        <v>0</v>
      </c>
      <c r="U52" s="134" t="b">
        <f>IF(MID(Årsrapport!A52,5,2)="20",TRUE,FALSE)</f>
        <v>0</v>
      </c>
      <c r="V52" s="129" t="b">
        <f>IF(AND(Table46[[#This Row],[For få timer3]],Table46[[#This Row],[For få oppdrag2]]),TRUE,FALSE)</f>
        <v>0</v>
      </c>
      <c r="W52" s="134">
        <f>IF(MID(Årsrapport!A52,5,2)="21",IF(Årsrapport!H52="",0,Årsrapport!H52),0)</f>
        <v>0</v>
      </c>
      <c r="X52" s="130" t="b">
        <f>IF(AND(Table46[[#This Row],[Antall oppdrag Takst?]]&lt;$X$1,Table46[[#This Row],[Antall oppdrag 
Takst i 2022]]),TRUE,FALSE)</f>
        <v>0</v>
      </c>
      <c r="Y52" s="134" t="b">
        <f>IF(MID(Årsrapport!A52,5,2)="21",TRUE,FALSE)</f>
        <v>0</v>
      </c>
      <c r="Z52" s="129" t="b">
        <f>IF(AND(Table46[[#This Row],[For få timer3]],Table46[[#This Row],[For få oppdrag2]]),TRUE,FALSE)</f>
        <v>0</v>
      </c>
      <c r="AA52" s="130" t="b">
        <f>IF(MID(Årsrapport!A52,5,2)="16",TRUE,FALSE)</f>
        <v>0</v>
      </c>
      <c r="AB52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52" s="130" t="b">
        <f>IF(AND(OR(C52,K52,R52,V52,Z52),Årsrapport!K52=""),TRUE,FALSE)</f>
        <v>0</v>
      </c>
      <c r="AD52" s="132" t="str">
        <f>Årsrapport!E52</f>
        <v/>
      </c>
      <c r="AE52" s="131" t="str">
        <f>Årsrapport!E52</f>
        <v/>
      </c>
      <c r="AF52" s="131" t="str">
        <f>Årsrapport!F52</f>
        <v/>
      </c>
      <c r="AG52" s="86"/>
      <c r="AH52" s="86">
        <f>IF(AND(NOT(Feilsjekk!$AA52),Årsrapport!$A52&lt;&gt;"",OR(Årsrapport!$I52&lt;&gt;"x",Årsrapport!$I52&lt;&gt;"X")),1,0)</f>
        <v>0</v>
      </c>
      <c r="AI52" s="86">
        <f>IF(AND(NOT(Feilsjekk!$G52),NOT(Feilsjekk!$AA52),Årsrapport!$A52&lt;&gt;"",OR(Årsrapport!$J52&lt;&gt;"x",Årsrapport!$J52&lt;&gt;"X")),1,0)</f>
        <v>0</v>
      </c>
      <c r="AJ52" s="86">
        <f>IF(AND(Årsrapport!$K52="",NOT(Feilsjekk!$AA52),Feilsjekk!$AB52),1,0)</f>
        <v>0</v>
      </c>
      <c r="AK52" s="86">
        <f>IF(AND(OR(Årsrapport!$K52="Annet, spesifiser til høyre -&gt;",Årsrapport!$K52="Manglet oppdrag, årsak -&gt;"),Årsrapport!$L52=""),1,0)</f>
        <v>0</v>
      </c>
      <c r="AL52" s="160">
        <f>IF(OR(LEN(Årsrapport!L52)&lt;$AM$4,Årsrapport!L52=0),0,1)</f>
        <v>0</v>
      </c>
    </row>
    <row r="53" spans="1:38" x14ac:dyDescent="0.25">
      <c r="A53" s="8">
        <f>Årsrapport!A53</f>
        <v>0</v>
      </c>
      <c r="B53" s="134">
        <f>IF(MID(Årsrapport!A53,5,2)="13",IF(Årsrapport!B53="",0,Årsrapport!B53),0)</f>
        <v>0</v>
      </c>
      <c r="C53" s="130" t="b">
        <f>IF(AND(Table46[[#This Row],[Antall timer termo?]]&lt;$C$1,Table46[[#This Row],[Termo?]]),TRUE,FALSE)</f>
        <v>0</v>
      </c>
      <c r="D53" s="134" t="b">
        <f>IF(MID(Årsrapport!A53,5,2)="13",TRUE,FALSE)</f>
        <v>0</v>
      </c>
      <c r="E53" s="134">
        <f>IF(MID(Årsrapport!A53,5,2)="12",IF(Årsrapport!C53="",0,Årsrapport!C53),0)</f>
        <v>0</v>
      </c>
      <c r="F53" s="130" t="b">
        <f>IF(AND(Table46[[#This Row],[Antall timer Bolig?]]&lt;$F$1,Table46[[#This Row],[Bolig?]]),TRUE,FALSE)</f>
        <v>0</v>
      </c>
      <c r="G53" s="134" t="b">
        <f>IF(MID(Årsrapport!A53,5,2)="12",TRUE,FALSE)</f>
        <v>0</v>
      </c>
      <c r="H53" s="134">
        <f>IF(MID(Årsrapport!A53,5,2)="12",IF(Årsrapport!D53="",0,Årsrapport!D53),0)</f>
        <v>0</v>
      </c>
      <c r="I53" s="130" t="b">
        <f>IF(AND(Table46[[#This Row],[Antall oppdrag Bolig?]]&lt;$I$1,Table46[[#This Row],[Bolig?]]),TRUE,FALSE)</f>
        <v>0</v>
      </c>
      <c r="J53" s="134">
        <f>IF(AND(NOT(Table46[[#This Row],[Antall oppdrag Bolig?]]),Årsrapport!D53&lt;&gt;""),1,0)</f>
        <v>0</v>
      </c>
      <c r="K53" s="129" t="b">
        <f>IF(AND(Table46[[#This Row],[For få timer2]],Table46[[#This Row],[For få oppdrag]]),TRUE,FALSE)</f>
        <v>0</v>
      </c>
      <c r="L53" s="133">
        <f>IF(OR(MID(Årsrapport!A53,5,2)="15",MID(Årsrapport!A53,5,2)="20"),IF(Årsrapport!E53="",0,Årsrapport!E53),0)</f>
        <v>0</v>
      </c>
      <c r="M53" s="130" t="b">
        <f>IF(AND(Table46[[#This Row],[Antall timer næring Næring?]]&lt;$M$1,Table46[[#This Row],[Næring?]]),TRUE,FALSE)</f>
        <v>0</v>
      </c>
      <c r="N53" s="133" t="b">
        <f>IF(OR(MID(Årsrapport!A53,5,2)="20",MID(Årsrapport!A53,5,2)="15"),TRUE,FALSE)</f>
        <v>0</v>
      </c>
      <c r="O53" s="134">
        <f>IF(OR(MID(Årsrapport!A53,5,2)="15",MID(Årsrapport!A53,5,2)="20"),IF(Årsrapport!F53="",0,Årsrapport!F53),0)</f>
        <v>0</v>
      </c>
      <c r="P53" s="130" t="b">
        <f>IF(AND(Table46[[#This Row],[Antall oppdrag næring]]&lt;$P$1,Table46[[#This Row],[Næring?]]),TRUE,FALSE)</f>
        <v>0</v>
      </c>
      <c r="Q53" s="129" t="b">
        <f>IF(OR(MID(Årsrapport!A53,5,2)="20",MID(Årsrapport!A53,5,2)="15"),TRUE,FALSE)</f>
        <v>0</v>
      </c>
      <c r="R53" s="129" t="b">
        <f>IF(AND(Table46[[#This Row],[For få timer3]],Table46[[#This Row],[For få oppdrag2]]),TRUE,FALSE)</f>
        <v>0</v>
      </c>
      <c r="S53" s="134">
        <f>IF(MID(Årsrapport!A53,5,2)="20",IF(Årsrapport!G53="",0,Årsrapport!G53),0)</f>
        <v>0</v>
      </c>
      <c r="T53" s="130" t="b">
        <f>IF(AND(Table46[[#This Row],[Antall oppdrag landbruk?]]&lt;$T$1,Table46[[#This Row],[Landbruk?2]]),TRUE,FALSE)</f>
        <v>0</v>
      </c>
      <c r="U53" s="134" t="b">
        <f>IF(MID(Årsrapport!A53,5,2)="20",TRUE,FALSE)</f>
        <v>0</v>
      </c>
      <c r="V53" s="129" t="b">
        <f>IF(AND(Table46[[#This Row],[For få timer3]],Table46[[#This Row],[For få oppdrag2]]),TRUE,FALSE)</f>
        <v>0</v>
      </c>
      <c r="W53" s="134">
        <f>IF(MID(Årsrapport!A53,5,2)="21",IF(Årsrapport!H53="",0,Årsrapport!H53),0)</f>
        <v>0</v>
      </c>
      <c r="X53" s="130" t="b">
        <f>IF(AND(Table46[[#This Row],[Antall oppdrag Takst?]]&lt;$X$1,Table46[[#This Row],[Antall oppdrag 
Takst i 2022]]),TRUE,FALSE)</f>
        <v>0</v>
      </c>
      <c r="Y53" s="134" t="b">
        <f>IF(MID(Årsrapport!A53,5,2)="21",TRUE,FALSE)</f>
        <v>0</v>
      </c>
      <c r="Z53" s="129" t="b">
        <f>IF(AND(Table46[[#This Row],[For få timer3]],Table46[[#This Row],[For få oppdrag2]]),TRUE,FALSE)</f>
        <v>0</v>
      </c>
      <c r="AA53" s="130" t="b">
        <f>IF(MID(Årsrapport!A53,5,2)="16",TRUE,FALSE)</f>
        <v>0</v>
      </c>
      <c r="AB53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53" s="130" t="b">
        <f>IF(AND(OR(C53,K53,R53,V53,Z53),Årsrapport!K53=""),TRUE,FALSE)</f>
        <v>0</v>
      </c>
      <c r="AD53" s="132" t="str">
        <f>Årsrapport!E53</f>
        <v/>
      </c>
      <c r="AE53" s="131" t="str">
        <f>Årsrapport!E53</f>
        <v/>
      </c>
      <c r="AF53" s="131" t="str">
        <f>Årsrapport!F53</f>
        <v/>
      </c>
      <c r="AG53" s="86"/>
      <c r="AH53" s="86">
        <f>IF(AND(NOT(Feilsjekk!$AA53),Årsrapport!$A53&lt;&gt;"",OR(Årsrapport!$I53&lt;&gt;"x",Årsrapport!$I53&lt;&gt;"X")),1,0)</f>
        <v>0</v>
      </c>
      <c r="AI53" s="86">
        <f>IF(AND(NOT(Feilsjekk!$G53),NOT(Feilsjekk!$AA53),Årsrapport!$A53&lt;&gt;"",OR(Årsrapport!$J53&lt;&gt;"x",Årsrapport!$J53&lt;&gt;"X")),1,0)</f>
        <v>0</v>
      </c>
      <c r="AJ53" s="86">
        <f>IF(AND(Årsrapport!$K53="",NOT(Feilsjekk!$AA53),Feilsjekk!$AB53),1,0)</f>
        <v>0</v>
      </c>
      <c r="AK53" s="86">
        <f>IF(AND(OR(Årsrapport!$K53="Annet, spesifiser til høyre -&gt;",Årsrapport!$K53="Manglet oppdrag, årsak -&gt;"),Årsrapport!$L53=""),1,0)</f>
        <v>0</v>
      </c>
      <c r="AL53" s="160">
        <f>IF(OR(LEN(Årsrapport!L53)&lt;$AM$4,Årsrapport!L53=0),0,1)</f>
        <v>0</v>
      </c>
    </row>
    <row r="54" spans="1:38" x14ac:dyDescent="0.25">
      <c r="A54" s="8">
        <f>Årsrapport!A54</f>
        <v>0</v>
      </c>
      <c r="B54" s="134">
        <f>IF(MID(Årsrapport!A54,5,2)="13",IF(Årsrapport!B54="",0,Årsrapport!B54),0)</f>
        <v>0</v>
      </c>
      <c r="C54" s="130" t="b">
        <f>IF(AND(Table46[[#This Row],[Antall timer termo?]]&lt;$C$1,Table46[[#This Row],[Termo?]]),TRUE,FALSE)</f>
        <v>0</v>
      </c>
      <c r="D54" s="134" t="b">
        <f>IF(MID(Årsrapport!A54,5,2)="13",TRUE,FALSE)</f>
        <v>0</v>
      </c>
      <c r="E54" s="134">
        <f>IF(MID(Årsrapport!A54,5,2)="12",IF(Årsrapport!C54="",0,Årsrapport!C54),0)</f>
        <v>0</v>
      </c>
      <c r="F54" s="130" t="b">
        <f>IF(AND(Table46[[#This Row],[Antall timer Bolig?]]&lt;$F$1,Table46[[#This Row],[Bolig?]]),TRUE,FALSE)</f>
        <v>0</v>
      </c>
      <c r="G54" s="134" t="b">
        <f>IF(MID(Årsrapport!A54,5,2)="12",TRUE,FALSE)</f>
        <v>0</v>
      </c>
      <c r="H54" s="134">
        <f>IF(MID(Årsrapport!A54,5,2)="12",IF(Årsrapport!D54="",0,Årsrapport!D54),0)</f>
        <v>0</v>
      </c>
      <c r="I54" s="130" t="b">
        <f>IF(AND(Table46[[#This Row],[Antall oppdrag Bolig?]]&lt;$I$1,Table46[[#This Row],[Bolig?]]),TRUE,FALSE)</f>
        <v>0</v>
      </c>
      <c r="J54" s="134">
        <f>IF(AND(NOT(Table46[[#This Row],[Antall oppdrag Bolig?]]),Årsrapport!D54&lt;&gt;""),1,0)</f>
        <v>0</v>
      </c>
      <c r="K54" s="129" t="b">
        <f>IF(AND(Table46[[#This Row],[For få timer2]],Table46[[#This Row],[For få oppdrag]]),TRUE,FALSE)</f>
        <v>0</v>
      </c>
      <c r="L54" s="133">
        <f>IF(OR(MID(Årsrapport!A54,5,2)="15",MID(Årsrapport!A54,5,2)="20"),IF(Årsrapport!E54="",0,Årsrapport!E54),0)</f>
        <v>0</v>
      </c>
      <c r="M54" s="130" t="b">
        <f>IF(AND(Table46[[#This Row],[Antall timer næring Næring?]]&lt;$M$1,Table46[[#This Row],[Næring?]]),TRUE,FALSE)</f>
        <v>0</v>
      </c>
      <c r="N54" s="133" t="b">
        <f>IF(OR(MID(Årsrapport!A54,5,2)="20",MID(Årsrapport!A54,5,2)="15"),TRUE,FALSE)</f>
        <v>0</v>
      </c>
      <c r="O54" s="134">
        <f>IF(OR(MID(Årsrapport!A54,5,2)="15",MID(Årsrapport!A54,5,2)="20"),IF(Årsrapport!F54="",0,Årsrapport!F54),0)</f>
        <v>0</v>
      </c>
      <c r="P54" s="130" t="b">
        <f>IF(AND(Table46[[#This Row],[Antall oppdrag næring]]&lt;$P$1,Table46[[#This Row],[Næring?]]),TRUE,FALSE)</f>
        <v>0</v>
      </c>
      <c r="Q54" s="129" t="b">
        <f>IF(OR(MID(Årsrapport!A54,5,2)="20",MID(Årsrapport!A54,5,2)="15"),TRUE,FALSE)</f>
        <v>0</v>
      </c>
      <c r="R54" s="129" t="b">
        <f>IF(AND(Table46[[#This Row],[For få timer3]],Table46[[#This Row],[For få oppdrag2]]),TRUE,FALSE)</f>
        <v>0</v>
      </c>
      <c r="S54" s="134">
        <f>IF(MID(Årsrapport!A54,5,2)="20",IF(Årsrapport!G54="",0,Årsrapport!G54),0)</f>
        <v>0</v>
      </c>
      <c r="T54" s="130" t="b">
        <f>IF(AND(Table46[[#This Row],[Antall oppdrag landbruk?]]&lt;$T$1,Table46[[#This Row],[Landbruk?2]]),TRUE,FALSE)</f>
        <v>0</v>
      </c>
      <c r="U54" s="134" t="b">
        <f>IF(MID(Årsrapport!A54,5,2)="20",TRUE,FALSE)</f>
        <v>0</v>
      </c>
      <c r="V54" s="129" t="b">
        <f>IF(AND(Table46[[#This Row],[For få timer3]],Table46[[#This Row],[For få oppdrag2]]),TRUE,FALSE)</f>
        <v>0</v>
      </c>
      <c r="W54" s="134">
        <f>IF(MID(Årsrapport!A54,5,2)="21",IF(Årsrapport!H54="",0,Årsrapport!H54),0)</f>
        <v>0</v>
      </c>
      <c r="X54" s="130" t="b">
        <f>IF(AND(Table46[[#This Row],[Antall oppdrag Takst?]]&lt;$X$1,Table46[[#This Row],[Antall oppdrag 
Takst i 2022]]),TRUE,FALSE)</f>
        <v>0</v>
      </c>
      <c r="Y54" s="134" t="b">
        <f>IF(MID(Årsrapport!A54,5,2)="21",TRUE,FALSE)</f>
        <v>0</v>
      </c>
      <c r="Z54" s="129" t="b">
        <f>IF(AND(Table46[[#This Row],[For få timer3]],Table46[[#This Row],[For få oppdrag2]]),TRUE,FALSE)</f>
        <v>0</v>
      </c>
      <c r="AA54" s="130" t="b">
        <f>IF(MID(Årsrapport!A54,5,2)="16",TRUE,FALSE)</f>
        <v>0</v>
      </c>
      <c r="AB54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54" s="130" t="b">
        <f>IF(AND(OR(C54,K54,R54,V54,Z54),Årsrapport!K54=""),TRUE,FALSE)</f>
        <v>0</v>
      </c>
      <c r="AD54" s="132" t="str">
        <f>Årsrapport!E54</f>
        <v/>
      </c>
      <c r="AE54" s="131" t="str">
        <f>Årsrapport!E54</f>
        <v/>
      </c>
      <c r="AF54" s="131" t="str">
        <f>Årsrapport!F54</f>
        <v/>
      </c>
      <c r="AG54" s="86"/>
      <c r="AH54" s="86">
        <f>IF(AND(NOT(Feilsjekk!$AA54),Årsrapport!$A54&lt;&gt;"",OR(Årsrapport!$I54&lt;&gt;"x",Årsrapport!$I54&lt;&gt;"X")),1,0)</f>
        <v>0</v>
      </c>
      <c r="AI54" s="86">
        <f>IF(AND(NOT(Feilsjekk!$G54),NOT(Feilsjekk!$AA54),Årsrapport!$A54&lt;&gt;"",OR(Årsrapport!$J54&lt;&gt;"x",Årsrapport!$J54&lt;&gt;"X")),1,0)</f>
        <v>0</v>
      </c>
      <c r="AJ54" s="86">
        <f>IF(AND(Årsrapport!$K54="",NOT(Feilsjekk!$AA54),Feilsjekk!$AB54),1,0)</f>
        <v>0</v>
      </c>
      <c r="AK54" s="86">
        <f>IF(AND(OR(Årsrapport!$K54="Annet, spesifiser til høyre -&gt;",Årsrapport!$K54="Manglet oppdrag, årsak -&gt;"),Årsrapport!$L54=""),1,0)</f>
        <v>0</v>
      </c>
      <c r="AL54" s="160">
        <f>IF(OR(LEN(Årsrapport!L54)&lt;$AM$4,Årsrapport!L54=0),0,1)</f>
        <v>0</v>
      </c>
    </row>
    <row r="55" spans="1:38" x14ac:dyDescent="0.25">
      <c r="A55" s="8">
        <f>Årsrapport!A55</f>
        <v>0</v>
      </c>
      <c r="B55" s="134">
        <f>IF(MID(Årsrapport!A55,5,2)="13",IF(Årsrapport!B55="",0,Årsrapport!B55),0)</f>
        <v>0</v>
      </c>
      <c r="C55" s="130" t="b">
        <f>IF(AND(Table46[[#This Row],[Antall timer termo?]]&lt;$C$1,Table46[[#This Row],[Termo?]]),TRUE,FALSE)</f>
        <v>0</v>
      </c>
      <c r="D55" s="134" t="b">
        <f>IF(MID(Årsrapport!A55,5,2)="13",TRUE,FALSE)</f>
        <v>0</v>
      </c>
      <c r="E55" s="134">
        <f>IF(MID(Årsrapport!A55,5,2)="12",IF(Årsrapport!C55="",0,Årsrapport!C55),0)</f>
        <v>0</v>
      </c>
      <c r="F55" s="130" t="b">
        <f>IF(AND(Table46[[#This Row],[Antall timer Bolig?]]&lt;$F$1,Table46[[#This Row],[Bolig?]]),TRUE,FALSE)</f>
        <v>0</v>
      </c>
      <c r="G55" s="134" t="b">
        <f>IF(MID(Årsrapport!A55,5,2)="12",TRUE,FALSE)</f>
        <v>0</v>
      </c>
      <c r="H55" s="134">
        <f>IF(MID(Årsrapport!A55,5,2)="12",IF(Årsrapport!D55="",0,Årsrapport!D55),0)</f>
        <v>0</v>
      </c>
      <c r="I55" s="130" t="b">
        <f>IF(AND(Table46[[#This Row],[Antall oppdrag Bolig?]]&lt;$I$1,Table46[[#This Row],[Bolig?]]),TRUE,FALSE)</f>
        <v>0</v>
      </c>
      <c r="J55" s="134">
        <f>IF(AND(NOT(Table46[[#This Row],[Antall oppdrag Bolig?]]),Årsrapport!D55&lt;&gt;""),1,0)</f>
        <v>0</v>
      </c>
      <c r="K55" s="129" t="b">
        <f>IF(AND(Table46[[#This Row],[For få timer2]],Table46[[#This Row],[For få oppdrag]]),TRUE,FALSE)</f>
        <v>0</v>
      </c>
      <c r="L55" s="133">
        <f>IF(OR(MID(Årsrapport!A55,5,2)="15",MID(Årsrapport!A55,5,2)="20"),IF(Årsrapport!E55="",0,Årsrapport!E55),0)</f>
        <v>0</v>
      </c>
      <c r="M55" s="130" t="b">
        <f>IF(AND(Table46[[#This Row],[Antall timer næring Næring?]]&lt;$M$1,Table46[[#This Row],[Næring?]]),TRUE,FALSE)</f>
        <v>0</v>
      </c>
      <c r="N55" s="133" t="b">
        <f>IF(OR(MID(Årsrapport!A55,5,2)="20",MID(Årsrapport!A55,5,2)="15"),TRUE,FALSE)</f>
        <v>0</v>
      </c>
      <c r="O55" s="134">
        <f>IF(OR(MID(Årsrapport!A55,5,2)="15",MID(Årsrapport!A55,5,2)="20"),IF(Årsrapport!F55="",0,Årsrapport!F55),0)</f>
        <v>0</v>
      </c>
      <c r="P55" s="130" t="b">
        <f>IF(AND(Table46[[#This Row],[Antall oppdrag næring]]&lt;$P$1,Table46[[#This Row],[Næring?]]),TRUE,FALSE)</f>
        <v>0</v>
      </c>
      <c r="Q55" s="129" t="b">
        <f>IF(OR(MID(Årsrapport!A55,5,2)="20",MID(Årsrapport!A55,5,2)="15"),TRUE,FALSE)</f>
        <v>0</v>
      </c>
      <c r="R55" s="129" t="b">
        <f>IF(AND(Table46[[#This Row],[For få timer3]],Table46[[#This Row],[For få oppdrag2]]),TRUE,FALSE)</f>
        <v>0</v>
      </c>
      <c r="S55" s="134">
        <f>IF(MID(Årsrapport!A55,5,2)="20",IF(Årsrapport!G55="",0,Årsrapport!G55),0)</f>
        <v>0</v>
      </c>
      <c r="T55" s="130" t="b">
        <f>IF(AND(Table46[[#This Row],[Antall oppdrag landbruk?]]&lt;$T$1,Table46[[#This Row],[Landbruk?2]]),TRUE,FALSE)</f>
        <v>0</v>
      </c>
      <c r="U55" s="134" t="b">
        <f>IF(MID(Årsrapport!A55,5,2)="20",TRUE,FALSE)</f>
        <v>0</v>
      </c>
      <c r="V55" s="129" t="b">
        <f>IF(AND(Table46[[#This Row],[For få timer3]],Table46[[#This Row],[For få oppdrag2]]),TRUE,FALSE)</f>
        <v>0</v>
      </c>
      <c r="W55" s="134">
        <f>IF(MID(Årsrapport!A55,5,2)="21",IF(Årsrapport!H55="",0,Årsrapport!H55),0)</f>
        <v>0</v>
      </c>
      <c r="X55" s="130" t="b">
        <f>IF(AND(Table46[[#This Row],[Antall oppdrag Takst?]]&lt;$X$1,Table46[[#This Row],[Antall oppdrag 
Takst i 2022]]),TRUE,FALSE)</f>
        <v>0</v>
      </c>
      <c r="Y55" s="134" t="b">
        <f>IF(MID(Årsrapport!A55,5,2)="21",TRUE,FALSE)</f>
        <v>0</v>
      </c>
      <c r="Z55" s="129" t="b">
        <f>IF(AND(Table46[[#This Row],[For få timer3]],Table46[[#This Row],[For få oppdrag2]]),TRUE,FALSE)</f>
        <v>0</v>
      </c>
      <c r="AA55" s="130" t="b">
        <f>IF(MID(Årsrapport!A55,5,2)="16",TRUE,FALSE)</f>
        <v>0</v>
      </c>
      <c r="AB55" s="130" t="b">
        <f>IF(OR(Table46[[#This Row],[For få timer]],AND(Table46[[#This Row],[For få timer2]],Table46[[#This Row],[For få oppdrag]]),AND(Table46[[#This Row],[For få timer3]],Table46[[#This Row],[For få oppdrag2]]),Table46[[#This Row],[For få Land]],Table46[[#This Row],[Antall oppdrag 
Takst i 2021]]),TRUE,FALSE)</f>
        <v>0</v>
      </c>
      <c r="AC55" s="130" t="b">
        <f>IF(AND(OR(C55,K55,R55,V55,Z55),Årsrapport!K55=""),TRUE,FALSE)</f>
        <v>0</v>
      </c>
      <c r="AD55" s="132" t="str">
        <f>Årsrapport!E55</f>
        <v/>
      </c>
      <c r="AE55" s="131" t="str">
        <f>Årsrapport!E55</f>
        <v/>
      </c>
      <c r="AF55" s="131" t="str">
        <f>Årsrapport!F55</f>
        <v/>
      </c>
      <c r="AG55" s="86"/>
      <c r="AH55" s="86">
        <f>IF(AND(NOT(Feilsjekk!$AA55),Årsrapport!$A55&lt;&gt;"",OR(Årsrapport!$I55&lt;&gt;"x",Årsrapport!$I55&lt;&gt;"X")),1,0)</f>
        <v>0</v>
      </c>
      <c r="AI55" s="86">
        <f>IF(AND(NOT(Feilsjekk!$G55),NOT(Feilsjekk!$AA55),Årsrapport!$A55&lt;&gt;"",OR(Årsrapport!$J55&lt;&gt;"x",Årsrapport!$J55&lt;&gt;"X")),1,0)</f>
        <v>0</v>
      </c>
      <c r="AJ55" s="86">
        <f>IF(AND(Årsrapport!$K55="",NOT(Feilsjekk!$AA55),Feilsjekk!$AB55),1,0)</f>
        <v>0</v>
      </c>
      <c r="AK55" s="86">
        <f>IF(AND(OR(Årsrapport!$K55="Annet, spesifiser til høyre -&gt;",Årsrapport!$K55="Manglet oppdrag, årsak -&gt;"),Årsrapport!$L55=""),1,0)</f>
        <v>0</v>
      </c>
      <c r="AL55" s="160">
        <f>IF(OR(LEN(Årsrapport!L55)&lt;$AM$4,Årsrapport!L55=0),0,1)</f>
        <v>0</v>
      </c>
    </row>
  </sheetData>
  <sheetProtection algorithmName="SHA-512" hashValue="s6G0LBcUmaMpWden9OwEmfbvMetk4yYRZ587cXw7TLwBgwOMR2lnInJHeG4Ht9PaIbeu0jlrmMoaBwsiro9uZg==" saltValue="NjatTjUNl49u1psF19WPmw==" spinCount="100000" sheet="1" objects="1" scenarios="1"/>
  <mergeCells count="3">
    <mergeCell ref="AB2:AB4"/>
    <mergeCell ref="E4:H4"/>
    <mergeCell ref="L4:O4"/>
  </mergeCells>
  <phoneticPr fontId="14" type="noConversion"/>
  <conditionalFormatting sqref="AD6:AD55">
    <cfRule type="expression" dxfId="43" priority="2">
      <formula>IF(AND($AB6="Annet, spesifiser til høyre",$AD6=""),TRUE,FALSE)</formula>
    </cfRule>
  </conditionalFormatting>
  <conditionalFormatting sqref="G5">
    <cfRule type="expression" priority="1">
      <formula>IF($AC6,TRUE,FALSE)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9066-D35C-409C-8036-46F337EFD436}">
  <dimension ref="B3:B10"/>
  <sheetViews>
    <sheetView workbookViewId="0">
      <selection activeCell="B10" sqref="B10"/>
    </sheetView>
  </sheetViews>
  <sheetFormatPr defaultRowHeight="15" x14ac:dyDescent="0.25"/>
  <sheetData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106</v>
      </c>
    </row>
    <row r="8" spans="2:2" x14ac:dyDescent="0.25">
      <c r="B8" t="s">
        <v>24</v>
      </c>
    </row>
    <row r="9" spans="2:2" x14ac:dyDescent="0.25">
      <c r="B9" s="24" t="s">
        <v>107</v>
      </c>
    </row>
    <row r="10" spans="2:2" x14ac:dyDescent="0.25">
      <c r="B10" t="s">
        <v>14</v>
      </c>
    </row>
  </sheetData>
  <sheetProtection algorithmName="SHA-512" hashValue="SBGiq+8NKAOR+357dV9D+8TLxerCSsBYQ9e2GnklFK8OgyOYxgRjGFpQQQmeS1SRMtkAy2fGG5RUl/0AtITFhg==" saltValue="3TC4PPLCC+glPOLk5zSB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Foretaksinformasjon</vt:lpstr>
      <vt:lpstr>Årsrapport</vt:lpstr>
      <vt:lpstr>Liste over oppdrag</vt:lpstr>
      <vt:lpstr>Feilsjekk</vt:lpstr>
      <vt:lpstr>Valg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Morten Weng</dc:creator>
  <cp:lastModifiedBy>Karianne Teie</cp:lastModifiedBy>
  <dcterms:created xsi:type="dcterms:W3CDTF">2020-10-10T04:49:28Z</dcterms:created>
  <dcterms:modified xsi:type="dcterms:W3CDTF">2022-10-05T12:13:29Z</dcterms:modified>
</cp:coreProperties>
</file>